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SNPDCL\Desktop\"/>
    </mc:Choice>
  </mc:AlternateContent>
  <bookViews>
    <workbookView xWindow="0" yWindow="0" windowWidth="19200" windowHeight="6204"/>
  </bookViews>
  <sheets>
    <sheet name="SRTS_ service details" sheetId="2" r:id="rId1"/>
    <sheet name="5th and 6th CP_Proj" sheetId="1" r:id="rId2"/>
  </sheets>
  <externalReferences>
    <externalReference r:id="rId3"/>
  </externalReferences>
  <definedNames>
    <definedName name="_xlnm.Print_Area" localSheetId="1">'5th and 6th CP_Proj'!$A$1:$D$17</definedName>
    <definedName name="_xlnm.Print_Area" localSheetId="0">'SRTS_ service details'!$A$3:$AL$9</definedName>
    <definedName name="_xlnm.Print_Titles" localSheetId="0">'SRTS_ service details'!$A$1:$B$65523,'SRTS_ service details'!$A$3:$IV$5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5" i="2" l="1"/>
  <c r="AC15" i="2"/>
  <c r="X15" i="2"/>
  <c r="W15" i="2"/>
  <c r="R15" i="2"/>
  <c r="Q15" i="2"/>
  <c r="L15" i="2"/>
  <c r="K15" i="2"/>
  <c r="F15" i="2"/>
  <c r="E15" i="2"/>
  <c r="AJ9" i="2"/>
  <c r="AJ15" i="2" s="1"/>
  <c r="AI9" i="2"/>
  <c r="AI15" i="2" s="1"/>
  <c r="AB9" i="2"/>
  <c r="AB15" i="2" s="1"/>
  <c r="AA9" i="2"/>
  <c r="AA15" i="2" s="1"/>
  <c r="V9" i="2"/>
  <c r="V15" i="2" s="1"/>
  <c r="U9" i="2"/>
  <c r="U15" i="2" s="1"/>
  <c r="P9" i="2"/>
  <c r="P15" i="2" s="1"/>
  <c r="O9" i="2"/>
  <c r="O15" i="2" s="1"/>
  <c r="J9" i="2"/>
  <c r="J15" i="2" s="1"/>
  <c r="I9" i="2"/>
  <c r="I15" i="2" s="1"/>
  <c r="D9" i="2"/>
  <c r="D15" i="2" s="1"/>
  <c r="C9" i="2"/>
  <c r="C15" i="2" s="1"/>
  <c r="AJ8" i="2"/>
  <c r="AI8" i="2"/>
  <c r="AB8" i="2"/>
  <c r="AF8" i="2" s="1"/>
  <c r="AA8" i="2"/>
  <c r="AE8" i="2" s="1"/>
  <c r="V8" i="2"/>
  <c r="Z8" i="2" s="1"/>
  <c r="U8" i="2"/>
  <c r="Y8" i="2" s="1"/>
  <c r="P8" i="2"/>
  <c r="T8" i="2" s="1"/>
  <c r="O8" i="2"/>
  <c r="S8" i="2" s="1"/>
  <c r="J8" i="2"/>
  <c r="N8" i="2" s="1"/>
  <c r="I8" i="2"/>
  <c r="M8" i="2" s="1"/>
  <c r="D8" i="2"/>
  <c r="AH8" i="2" s="1"/>
  <c r="AL8" i="2" s="1"/>
  <c r="C8" i="2"/>
  <c r="AG8" i="2" s="1"/>
  <c r="AK8" i="2" s="1"/>
  <c r="AJ7" i="2"/>
  <c r="AI7" i="2"/>
  <c r="AB7" i="2"/>
  <c r="AF7" i="2" s="1"/>
  <c r="AA7" i="2"/>
  <c r="AE7" i="2" s="1"/>
  <c r="V7" i="2"/>
  <c r="Z7" i="2" s="1"/>
  <c r="U7" i="2"/>
  <c r="Y7" i="2" s="1"/>
  <c r="P7" i="2"/>
  <c r="T7" i="2" s="1"/>
  <c r="O7" i="2"/>
  <c r="S7" i="2" s="1"/>
  <c r="J7" i="2"/>
  <c r="N7" i="2" s="1"/>
  <c r="I7" i="2"/>
  <c r="M7" i="2" s="1"/>
  <c r="D7" i="2"/>
  <c r="AH7" i="2" s="1"/>
  <c r="AL7" i="2" s="1"/>
  <c r="C7" i="2"/>
  <c r="AG7" i="2" s="1"/>
  <c r="AK7" i="2" s="1"/>
  <c r="AJ6" i="2"/>
  <c r="AI6" i="2"/>
  <c r="AB6" i="2"/>
  <c r="AF6" i="2" s="1"/>
  <c r="AA6" i="2"/>
  <c r="AE6" i="2" s="1"/>
  <c r="V6" i="2"/>
  <c r="Z6" i="2" s="1"/>
  <c r="U6" i="2"/>
  <c r="Y6" i="2" s="1"/>
  <c r="T6" i="2"/>
  <c r="S6" i="2"/>
  <c r="J6" i="2"/>
  <c r="N6" i="2" s="1"/>
  <c r="I6" i="2"/>
  <c r="M6" i="2" s="1"/>
  <c r="D6" i="2"/>
  <c r="AH6" i="2" s="1"/>
  <c r="AL6" i="2" s="1"/>
  <c r="C6" i="2"/>
  <c r="AG6" i="2" s="1"/>
  <c r="AK6" i="2" s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G6" i="2" l="1"/>
  <c r="G7" i="2"/>
  <c r="G8" i="2"/>
  <c r="G9" i="2"/>
  <c r="G15" i="2" s="1"/>
  <c r="M9" i="2"/>
  <c r="M15" i="2" s="1"/>
  <c r="S9" i="2"/>
  <c r="S15" i="2" s="1"/>
  <c r="Y9" i="2"/>
  <c r="Y15" i="2" s="1"/>
  <c r="AE9" i="2"/>
  <c r="AE15" i="2" s="1"/>
  <c r="AG9" i="2"/>
  <c r="H6" i="2"/>
  <c r="H7" i="2"/>
  <c r="H8" i="2"/>
  <c r="H9" i="2"/>
  <c r="H15" i="2" s="1"/>
  <c r="N9" i="2"/>
  <c r="N15" i="2" s="1"/>
  <c r="T9" i="2"/>
  <c r="T15" i="2" s="1"/>
  <c r="Z9" i="2"/>
  <c r="Z15" i="2" s="1"/>
  <c r="AF9" i="2"/>
  <c r="AF15" i="2" s="1"/>
  <c r="AH9" i="2"/>
  <c r="AH15" i="2" l="1"/>
  <c r="AL9" i="2"/>
  <c r="AL15" i="2" s="1"/>
  <c r="AG15" i="2"/>
  <c r="AK9" i="2"/>
  <c r="AK15" i="2" s="1"/>
</calcChain>
</file>

<file path=xl/sharedStrings.xml><?xml version="1.0" encoding="utf-8"?>
<sst xmlns="http://schemas.openxmlformats.org/spreadsheetml/2006/main" count="99" uniqueCount="41">
  <si>
    <t>Yearwise Solar rooftop Projections Installed Capacity for 5th &amp; 6th Control period</t>
  </si>
  <si>
    <t>Year</t>
  </si>
  <si>
    <t>No. of consumpers (Nos.)</t>
  </si>
  <si>
    <t>Capacity ( KW)</t>
  </si>
  <si>
    <t>FY 2023-24</t>
  </si>
  <si>
    <t>5th Control Period</t>
  </si>
  <si>
    <t>FY 2024-25</t>
  </si>
  <si>
    <t>FY 2025-26</t>
  </si>
  <si>
    <t>FY 2026-27</t>
  </si>
  <si>
    <t>FY 2027-28</t>
  </si>
  <si>
    <t>FY  2028-29</t>
  </si>
  <si>
    <t>6th Control Period</t>
  </si>
  <si>
    <t>FY 2029-30</t>
  </si>
  <si>
    <t>FY 2030-31</t>
  </si>
  <si>
    <t>FY 2031-32</t>
  </si>
  <si>
    <t>FY 2032-33</t>
  </si>
  <si>
    <t>FY 2033-34</t>
  </si>
  <si>
    <t>FY 2023-24, considered actuals till Sept,2023</t>
  </si>
  <si>
    <t>27.8% Growth rate considered in 5th CP projection of SRTS services and Consumption based on last two years data</t>
  </si>
  <si>
    <t xml:space="preserve">10% growth rate considered in 6th  CP projection of SRTS services and Consumption </t>
  </si>
  <si>
    <t>Sl.No.</t>
  </si>
  <si>
    <t>Financial Year</t>
  </si>
  <si>
    <t xml:space="preserve">Registered </t>
  </si>
  <si>
    <t>Released</t>
  </si>
  <si>
    <t>Pending</t>
  </si>
  <si>
    <t>Cat-I</t>
  </si>
  <si>
    <t>Cat-II</t>
  </si>
  <si>
    <t>Cat-III</t>
  </si>
  <si>
    <t xml:space="preserve">Cat-III </t>
  </si>
  <si>
    <t>Cat-VII</t>
  </si>
  <si>
    <t>HT Services</t>
  </si>
  <si>
    <t>Total</t>
  </si>
  <si>
    <t xml:space="preserve">Total </t>
  </si>
  <si>
    <t>Nos.</t>
  </si>
  <si>
    <t>Cap.</t>
  </si>
  <si>
    <t>Cap.(kw)</t>
  </si>
  <si>
    <t>2019-20</t>
  </si>
  <si>
    <t>2020-21</t>
  </si>
  <si>
    <t>2021-22</t>
  </si>
  <si>
    <t>2022-23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</si>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</sst>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/>
    <xf numFmtId="1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2" xfId="0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NM%20RAC%2011.10.2023%20final%20pri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"/>
      <sheetName val="RAC (2)"/>
      <sheetName val="FIANL"/>
      <sheetName val="RAC_proj"/>
      <sheetName val="RAC_proj _V1"/>
      <sheetName val="Sheet1"/>
    </sheetNames>
    <sheetDataSet>
      <sheetData sheetId="0"/>
      <sheetData sheetId="1"/>
      <sheetData sheetId="2"/>
      <sheetData sheetId="3"/>
      <sheetData sheetId="4">
        <row r="12">
          <cell r="AI12">
            <v>1051</v>
          </cell>
          <cell r="AJ12">
            <v>9194</v>
          </cell>
        </row>
        <row r="13">
          <cell r="AI13">
            <v>1343.1780000000001</v>
          </cell>
          <cell r="AJ13">
            <v>11749.932000000001</v>
          </cell>
        </row>
        <row r="14">
          <cell r="AI14">
            <v>1716.5814840000003</v>
          </cell>
          <cell r="AJ14">
            <v>15016.413096000002</v>
          </cell>
        </row>
        <row r="15">
          <cell r="AI15">
            <v>2193.7911365520004</v>
          </cell>
          <cell r="AJ15">
            <v>19190.975936688003</v>
          </cell>
        </row>
        <row r="16">
          <cell r="AI16">
            <v>2803.6650725134564</v>
          </cell>
          <cell r="AJ16">
            <v>24526.067247087267</v>
          </cell>
        </row>
        <row r="17">
          <cell r="AI17">
            <v>3583.0839626721972</v>
          </cell>
          <cell r="AJ17">
            <v>31344.313941777527</v>
          </cell>
        </row>
        <row r="18">
          <cell r="AI18">
            <v>3941.3923589394171</v>
          </cell>
          <cell r="AJ18">
            <v>34478.745335955282</v>
          </cell>
        </row>
        <row r="19">
          <cell r="AI19">
            <v>4335.5315948333591</v>
          </cell>
          <cell r="AJ19">
            <v>37926.619869550814</v>
          </cell>
        </row>
        <row r="20">
          <cell r="AI20">
            <v>4769.0847543166956</v>
          </cell>
          <cell r="AJ20">
            <v>41719.281856505899</v>
          </cell>
        </row>
        <row r="21">
          <cell r="AI21">
            <v>5245.9932297483656</v>
          </cell>
          <cell r="AJ21">
            <v>45891.21004215649</v>
          </cell>
        </row>
        <row r="22">
          <cell r="AI22">
            <v>5770.592552723203</v>
          </cell>
          <cell r="AJ22">
            <v>50480.331046372143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M15"/>
  <sheetViews>
    <sheetView tabSelected="1" view="pageBreakPreview" zoomScale="85" zoomScaleNormal="70" zoomScaleSheetLayoutView="85" workbookViewId="0">
      <selection activeCell="A10" sqref="A10"/>
    </sheetView>
  </sheetViews>
  <sheetFormatPr defaultRowHeight="15.6" x14ac:dyDescent="0.3"/>
  <cols>
    <col min="1" max="1" width="6.5546875" style="14" customWidth="1"/>
    <col min="2" max="2" width="12.6640625" style="14" customWidth="1"/>
    <col min="3" max="30" width="9.44140625" style="14" customWidth="1"/>
    <col min="31" max="31" width="7.6640625" style="14" customWidth="1"/>
    <col min="32" max="32" width="12.109375" style="14" customWidth="1"/>
    <col min="33" max="33" width="9.44140625" style="14" customWidth="1"/>
    <col min="34" max="34" width="11.88671875" style="14" customWidth="1"/>
    <col min="35" max="35" width="9.44140625" style="14" customWidth="1"/>
    <col min="36" max="36" width="12.88671875" style="14" customWidth="1"/>
    <col min="37" max="37" width="7.6640625" style="14" customWidth="1"/>
    <col min="38" max="38" width="14.44140625" style="14" bestFit="1" customWidth="1"/>
    <col min="39" max="256" width="8.88671875" style="14"/>
    <col min="257" max="257" width="6.5546875" style="14" customWidth="1"/>
    <col min="258" max="258" width="12.6640625" style="14" customWidth="1"/>
    <col min="259" max="286" width="9.44140625" style="14" customWidth="1"/>
    <col min="287" max="287" width="7.6640625" style="14" customWidth="1"/>
    <col min="288" max="288" width="12.109375" style="14" customWidth="1"/>
    <col min="289" max="289" width="9.44140625" style="14" customWidth="1"/>
    <col min="290" max="290" width="11.88671875" style="14" customWidth="1"/>
    <col min="291" max="291" width="9.44140625" style="14" customWidth="1"/>
    <col min="292" max="292" width="12.88671875" style="14" customWidth="1"/>
    <col min="293" max="293" width="7.6640625" style="14" customWidth="1"/>
    <col min="294" max="294" width="14.44140625" style="14" bestFit="1" customWidth="1"/>
    <col min="295" max="512" width="8.88671875" style="14"/>
    <col min="513" max="513" width="6.5546875" style="14" customWidth="1"/>
    <col min="514" max="514" width="12.6640625" style="14" customWidth="1"/>
    <col min="515" max="542" width="9.44140625" style="14" customWidth="1"/>
    <col min="543" max="543" width="7.6640625" style="14" customWidth="1"/>
    <col min="544" max="544" width="12.109375" style="14" customWidth="1"/>
    <col min="545" max="545" width="9.44140625" style="14" customWidth="1"/>
    <col min="546" max="546" width="11.88671875" style="14" customWidth="1"/>
    <col min="547" max="547" width="9.44140625" style="14" customWidth="1"/>
    <col min="548" max="548" width="12.88671875" style="14" customWidth="1"/>
    <col min="549" max="549" width="7.6640625" style="14" customWidth="1"/>
    <col min="550" max="550" width="14.44140625" style="14" bestFit="1" customWidth="1"/>
    <col min="551" max="768" width="8.88671875" style="14"/>
    <col min="769" max="769" width="6.5546875" style="14" customWidth="1"/>
    <col min="770" max="770" width="12.6640625" style="14" customWidth="1"/>
    <col min="771" max="798" width="9.44140625" style="14" customWidth="1"/>
    <col min="799" max="799" width="7.6640625" style="14" customWidth="1"/>
    <col min="800" max="800" width="12.109375" style="14" customWidth="1"/>
    <col min="801" max="801" width="9.44140625" style="14" customWidth="1"/>
    <col min="802" max="802" width="11.88671875" style="14" customWidth="1"/>
    <col min="803" max="803" width="9.44140625" style="14" customWidth="1"/>
    <col min="804" max="804" width="12.88671875" style="14" customWidth="1"/>
    <col min="805" max="805" width="7.6640625" style="14" customWidth="1"/>
    <col min="806" max="806" width="14.44140625" style="14" bestFit="1" customWidth="1"/>
    <col min="807" max="1024" width="8.88671875" style="14"/>
    <col min="1025" max="1025" width="6.5546875" style="14" customWidth="1"/>
    <col min="1026" max="1026" width="12.6640625" style="14" customWidth="1"/>
    <col min="1027" max="1054" width="9.44140625" style="14" customWidth="1"/>
    <col min="1055" max="1055" width="7.6640625" style="14" customWidth="1"/>
    <col min="1056" max="1056" width="12.109375" style="14" customWidth="1"/>
    <col min="1057" max="1057" width="9.44140625" style="14" customWidth="1"/>
    <col min="1058" max="1058" width="11.88671875" style="14" customWidth="1"/>
    <col min="1059" max="1059" width="9.44140625" style="14" customWidth="1"/>
    <col min="1060" max="1060" width="12.88671875" style="14" customWidth="1"/>
    <col min="1061" max="1061" width="7.6640625" style="14" customWidth="1"/>
    <col min="1062" max="1062" width="14.44140625" style="14" bestFit="1" customWidth="1"/>
    <col min="1063" max="1280" width="8.88671875" style="14"/>
    <col min="1281" max="1281" width="6.5546875" style="14" customWidth="1"/>
    <col min="1282" max="1282" width="12.6640625" style="14" customWidth="1"/>
    <col min="1283" max="1310" width="9.44140625" style="14" customWidth="1"/>
    <col min="1311" max="1311" width="7.6640625" style="14" customWidth="1"/>
    <col min="1312" max="1312" width="12.109375" style="14" customWidth="1"/>
    <col min="1313" max="1313" width="9.44140625" style="14" customWidth="1"/>
    <col min="1314" max="1314" width="11.88671875" style="14" customWidth="1"/>
    <col min="1315" max="1315" width="9.44140625" style="14" customWidth="1"/>
    <col min="1316" max="1316" width="12.88671875" style="14" customWidth="1"/>
    <col min="1317" max="1317" width="7.6640625" style="14" customWidth="1"/>
    <col min="1318" max="1318" width="14.44140625" style="14" bestFit="1" customWidth="1"/>
    <col min="1319" max="1536" width="8.88671875" style="14"/>
    <col min="1537" max="1537" width="6.5546875" style="14" customWidth="1"/>
    <col min="1538" max="1538" width="12.6640625" style="14" customWidth="1"/>
    <col min="1539" max="1566" width="9.44140625" style="14" customWidth="1"/>
    <col min="1567" max="1567" width="7.6640625" style="14" customWidth="1"/>
    <col min="1568" max="1568" width="12.109375" style="14" customWidth="1"/>
    <col min="1569" max="1569" width="9.44140625" style="14" customWidth="1"/>
    <col min="1570" max="1570" width="11.88671875" style="14" customWidth="1"/>
    <col min="1571" max="1571" width="9.44140625" style="14" customWidth="1"/>
    <col min="1572" max="1572" width="12.88671875" style="14" customWidth="1"/>
    <col min="1573" max="1573" width="7.6640625" style="14" customWidth="1"/>
    <col min="1574" max="1574" width="14.44140625" style="14" bestFit="1" customWidth="1"/>
    <col min="1575" max="1792" width="8.88671875" style="14"/>
    <col min="1793" max="1793" width="6.5546875" style="14" customWidth="1"/>
    <col min="1794" max="1794" width="12.6640625" style="14" customWidth="1"/>
    <col min="1795" max="1822" width="9.44140625" style="14" customWidth="1"/>
    <col min="1823" max="1823" width="7.6640625" style="14" customWidth="1"/>
    <col min="1824" max="1824" width="12.109375" style="14" customWidth="1"/>
    <col min="1825" max="1825" width="9.44140625" style="14" customWidth="1"/>
    <col min="1826" max="1826" width="11.88671875" style="14" customWidth="1"/>
    <col min="1827" max="1827" width="9.44140625" style="14" customWidth="1"/>
    <col min="1828" max="1828" width="12.88671875" style="14" customWidth="1"/>
    <col min="1829" max="1829" width="7.6640625" style="14" customWidth="1"/>
    <col min="1830" max="1830" width="14.44140625" style="14" bestFit="1" customWidth="1"/>
    <col min="1831" max="2048" width="8.88671875" style="14"/>
    <col min="2049" max="2049" width="6.5546875" style="14" customWidth="1"/>
    <col min="2050" max="2050" width="12.6640625" style="14" customWidth="1"/>
    <col min="2051" max="2078" width="9.44140625" style="14" customWidth="1"/>
    <col min="2079" max="2079" width="7.6640625" style="14" customWidth="1"/>
    <col min="2080" max="2080" width="12.109375" style="14" customWidth="1"/>
    <col min="2081" max="2081" width="9.44140625" style="14" customWidth="1"/>
    <col min="2082" max="2082" width="11.88671875" style="14" customWidth="1"/>
    <col min="2083" max="2083" width="9.44140625" style="14" customWidth="1"/>
    <col min="2084" max="2084" width="12.88671875" style="14" customWidth="1"/>
    <col min="2085" max="2085" width="7.6640625" style="14" customWidth="1"/>
    <col min="2086" max="2086" width="14.44140625" style="14" bestFit="1" customWidth="1"/>
    <col min="2087" max="2304" width="8.88671875" style="14"/>
    <col min="2305" max="2305" width="6.5546875" style="14" customWidth="1"/>
    <col min="2306" max="2306" width="12.6640625" style="14" customWidth="1"/>
    <col min="2307" max="2334" width="9.44140625" style="14" customWidth="1"/>
    <col min="2335" max="2335" width="7.6640625" style="14" customWidth="1"/>
    <col min="2336" max="2336" width="12.109375" style="14" customWidth="1"/>
    <col min="2337" max="2337" width="9.44140625" style="14" customWidth="1"/>
    <col min="2338" max="2338" width="11.88671875" style="14" customWidth="1"/>
    <col min="2339" max="2339" width="9.44140625" style="14" customWidth="1"/>
    <col min="2340" max="2340" width="12.88671875" style="14" customWidth="1"/>
    <col min="2341" max="2341" width="7.6640625" style="14" customWidth="1"/>
    <col min="2342" max="2342" width="14.44140625" style="14" bestFit="1" customWidth="1"/>
    <col min="2343" max="2560" width="8.88671875" style="14"/>
    <col min="2561" max="2561" width="6.5546875" style="14" customWidth="1"/>
    <col min="2562" max="2562" width="12.6640625" style="14" customWidth="1"/>
    <col min="2563" max="2590" width="9.44140625" style="14" customWidth="1"/>
    <col min="2591" max="2591" width="7.6640625" style="14" customWidth="1"/>
    <col min="2592" max="2592" width="12.109375" style="14" customWidth="1"/>
    <col min="2593" max="2593" width="9.44140625" style="14" customWidth="1"/>
    <col min="2594" max="2594" width="11.88671875" style="14" customWidth="1"/>
    <col min="2595" max="2595" width="9.44140625" style="14" customWidth="1"/>
    <col min="2596" max="2596" width="12.88671875" style="14" customWidth="1"/>
    <col min="2597" max="2597" width="7.6640625" style="14" customWidth="1"/>
    <col min="2598" max="2598" width="14.44140625" style="14" bestFit="1" customWidth="1"/>
    <col min="2599" max="2816" width="8.88671875" style="14"/>
    <col min="2817" max="2817" width="6.5546875" style="14" customWidth="1"/>
    <col min="2818" max="2818" width="12.6640625" style="14" customWidth="1"/>
    <col min="2819" max="2846" width="9.44140625" style="14" customWidth="1"/>
    <col min="2847" max="2847" width="7.6640625" style="14" customWidth="1"/>
    <col min="2848" max="2848" width="12.109375" style="14" customWidth="1"/>
    <col min="2849" max="2849" width="9.44140625" style="14" customWidth="1"/>
    <col min="2850" max="2850" width="11.88671875" style="14" customWidth="1"/>
    <col min="2851" max="2851" width="9.44140625" style="14" customWidth="1"/>
    <col min="2852" max="2852" width="12.88671875" style="14" customWidth="1"/>
    <col min="2853" max="2853" width="7.6640625" style="14" customWidth="1"/>
    <col min="2854" max="2854" width="14.44140625" style="14" bestFit="1" customWidth="1"/>
    <col min="2855" max="3072" width="8.88671875" style="14"/>
    <col min="3073" max="3073" width="6.5546875" style="14" customWidth="1"/>
    <col min="3074" max="3074" width="12.6640625" style="14" customWidth="1"/>
    <col min="3075" max="3102" width="9.44140625" style="14" customWidth="1"/>
    <col min="3103" max="3103" width="7.6640625" style="14" customWidth="1"/>
    <col min="3104" max="3104" width="12.109375" style="14" customWidth="1"/>
    <col min="3105" max="3105" width="9.44140625" style="14" customWidth="1"/>
    <col min="3106" max="3106" width="11.88671875" style="14" customWidth="1"/>
    <col min="3107" max="3107" width="9.44140625" style="14" customWidth="1"/>
    <col min="3108" max="3108" width="12.88671875" style="14" customWidth="1"/>
    <col min="3109" max="3109" width="7.6640625" style="14" customWidth="1"/>
    <col min="3110" max="3110" width="14.44140625" style="14" bestFit="1" customWidth="1"/>
    <col min="3111" max="3328" width="8.88671875" style="14"/>
    <col min="3329" max="3329" width="6.5546875" style="14" customWidth="1"/>
    <col min="3330" max="3330" width="12.6640625" style="14" customWidth="1"/>
    <col min="3331" max="3358" width="9.44140625" style="14" customWidth="1"/>
    <col min="3359" max="3359" width="7.6640625" style="14" customWidth="1"/>
    <col min="3360" max="3360" width="12.109375" style="14" customWidth="1"/>
    <col min="3361" max="3361" width="9.44140625" style="14" customWidth="1"/>
    <col min="3362" max="3362" width="11.88671875" style="14" customWidth="1"/>
    <col min="3363" max="3363" width="9.44140625" style="14" customWidth="1"/>
    <col min="3364" max="3364" width="12.88671875" style="14" customWidth="1"/>
    <col min="3365" max="3365" width="7.6640625" style="14" customWidth="1"/>
    <col min="3366" max="3366" width="14.44140625" style="14" bestFit="1" customWidth="1"/>
    <col min="3367" max="3584" width="8.88671875" style="14"/>
    <col min="3585" max="3585" width="6.5546875" style="14" customWidth="1"/>
    <col min="3586" max="3586" width="12.6640625" style="14" customWidth="1"/>
    <col min="3587" max="3614" width="9.44140625" style="14" customWidth="1"/>
    <col min="3615" max="3615" width="7.6640625" style="14" customWidth="1"/>
    <col min="3616" max="3616" width="12.109375" style="14" customWidth="1"/>
    <col min="3617" max="3617" width="9.44140625" style="14" customWidth="1"/>
    <col min="3618" max="3618" width="11.88671875" style="14" customWidth="1"/>
    <col min="3619" max="3619" width="9.44140625" style="14" customWidth="1"/>
    <col min="3620" max="3620" width="12.88671875" style="14" customWidth="1"/>
    <col min="3621" max="3621" width="7.6640625" style="14" customWidth="1"/>
    <col min="3622" max="3622" width="14.44140625" style="14" bestFit="1" customWidth="1"/>
    <col min="3623" max="3840" width="8.88671875" style="14"/>
    <col min="3841" max="3841" width="6.5546875" style="14" customWidth="1"/>
    <col min="3842" max="3842" width="12.6640625" style="14" customWidth="1"/>
    <col min="3843" max="3870" width="9.44140625" style="14" customWidth="1"/>
    <col min="3871" max="3871" width="7.6640625" style="14" customWidth="1"/>
    <col min="3872" max="3872" width="12.109375" style="14" customWidth="1"/>
    <col min="3873" max="3873" width="9.44140625" style="14" customWidth="1"/>
    <col min="3874" max="3874" width="11.88671875" style="14" customWidth="1"/>
    <col min="3875" max="3875" width="9.44140625" style="14" customWidth="1"/>
    <col min="3876" max="3876" width="12.88671875" style="14" customWidth="1"/>
    <col min="3877" max="3877" width="7.6640625" style="14" customWidth="1"/>
    <col min="3878" max="3878" width="14.44140625" style="14" bestFit="1" customWidth="1"/>
    <col min="3879" max="4096" width="8.88671875" style="14"/>
    <col min="4097" max="4097" width="6.5546875" style="14" customWidth="1"/>
    <col min="4098" max="4098" width="12.6640625" style="14" customWidth="1"/>
    <col min="4099" max="4126" width="9.44140625" style="14" customWidth="1"/>
    <col min="4127" max="4127" width="7.6640625" style="14" customWidth="1"/>
    <col min="4128" max="4128" width="12.109375" style="14" customWidth="1"/>
    <col min="4129" max="4129" width="9.44140625" style="14" customWidth="1"/>
    <col min="4130" max="4130" width="11.88671875" style="14" customWidth="1"/>
    <col min="4131" max="4131" width="9.44140625" style="14" customWidth="1"/>
    <col min="4132" max="4132" width="12.88671875" style="14" customWidth="1"/>
    <col min="4133" max="4133" width="7.6640625" style="14" customWidth="1"/>
    <col min="4134" max="4134" width="14.44140625" style="14" bestFit="1" customWidth="1"/>
    <col min="4135" max="4352" width="8.88671875" style="14"/>
    <col min="4353" max="4353" width="6.5546875" style="14" customWidth="1"/>
    <col min="4354" max="4354" width="12.6640625" style="14" customWidth="1"/>
    <col min="4355" max="4382" width="9.44140625" style="14" customWidth="1"/>
    <col min="4383" max="4383" width="7.6640625" style="14" customWidth="1"/>
    <col min="4384" max="4384" width="12.109375" style="14" customWidth="1"/>
    <col min="4385" max="4385" width="9.44140625" style="14" customWidth="1"/>
    <col min="4386" max="4386" width="11.88671875" style="14" customWidth="1"/>
    <col min="4387" max="4387" width="9.44140625" style="14" customWidth="1"/>
    <col min="4388" max="4388" width="12.88671875" style="14" customWidth="1"/>
    <col min="4389" max="4389" width="7.6640625" style="14" customWidth="1"/>
    <col min="4390" max="4390" width="14.44140625" style="14" bestFit="1" customWidth="1"/>
    <col min="4391" max="4608" width="8.88671875" style="14"/>
    <col min="4609" max="4609" width="6.5546875" style="14" customWidth="1"/>
    <col min="4610" max="4610" width="12.6640625" style="14" customWidth="1"/>
    <col min="4611" max="4638" width="9.44140625" style="14" customWidth="1"/>
    <col min="4639" max="4639" width="7.6640625" style="14" customWidth="1"/>
    <col min="4640" max="4640" width="12.109375" style="14" customWidth="1"/>
    <col min="4641" max="4641" width="9.44140625" style="14" customWidth="1"/>
    <col min="4642" max="4642" width="11.88671875" style="14" customWidth="1"/>
    <col min="4643" max="4643" width="9.44140625" style="14" customWidth="1"/>
    <col min="4644" max="4644" width="12.88671875" style="14" customWidth="1"/>
    <col min="4645" max="4645" width="7.6640625" style="14" customWidth="1"/>
    <col min="4646" max="4646" width="14.44140625" style="14" bestFit="1" customWidth="1"/>
    <col min="4647" max="4864" width="8.88671875" style="14"/>
    <col min="4865" max="4865" width="6.5546875" style="14" customWidth="1"/>
    <col min="4866" max="4866" width="12.6640625" style="14" customWidth="1"/>
    <col min="4867" max="4894" width="9.44140625" style="14" customWidth="1"/>
    <col min="4895" max="4895" width="7.6640625" style="14" customWidth="1"/>
    <col min="4896" max="4896" width="12.109375" style="14" customWidth="1"/>
    <col min="4897" max="4897" width="9.44140625" style="14" customWidth="1"/>
    <col min="4898" max="4898" width="11.88671875" style="14" customWidth="1"/>
    <col min="4899" max="4899" width="9.44140625" style="14" customWidth="1"/>
    <col min="4900" max="4900" width="12.88671875" style="14" customWidth="1"/>
    <col min="4901" max="4901" width="7.6640625" style="14" customWidth="1"/>
    <col min="4902" max="4902" width="14.44140625" style="14" bestFit="1" customWidth="1"/>
    <col min="4903" max="5120" width="8.88671875" style="14"/>
    <col min="5121" max="5121" width="6.5546875" style="14" customWidth="1"/>
    <col min="5122" max="5122" width="12.6640625" style="14" customWidth="1"/>
    <col min="5123" max="5150" width="9.44140625" style="14" customWidth="1"/>
    <col min="5151" max="5151" width="7.6640625" style="14" customWidth="1"/>
    <col min="5152" max="5152" width="12.109375" style="14" customWidth="1"/>
    <col min="5153" max="5153" width="9.44140625" style="14" customWidth="1"/>
    <col min="5154" max="5154" width="11.88671875" style="14" customWidth="1"/>
    <col min="5155" max="5155" width="9.44140625" style="14" customWidth="1"/>
    <col min="5156" max="5156" width="12.88671875" style="14" customWidth="1"/>
    <col min="5157" max="5157" width="7.6640625" style="14" customWidth="1"/>
    <col min="5158" max="5158" width="14.44140625" style="14" bestFit="1" customWidth="1"/>
    <col min="5159" max="5376" width="8.88671875" style="14"/>
    <col min="5377" max="5377" width="6.5546875" style="14" customWidth="1"/>
    <col min="5378" max="5378" width="12.6640625" style="14" customWidth="1"/>
    <col min="5379" max="5406" width="9.44140625" style="14" customWidth="1"/>
    <col min="5407" max="5407" width="7.6640625" style="14" customWidth="1"/>
    <col min="5408" max="5408" width="12.109375" style="14" customWidth="1"/>
    <col min="5409" max="5409" width="9.44140625" style="14" customWidth="1"/>
    <col min="5410" max="5410" width="11.88671875" style="14" customWidth="1"/>
    <col min="5411" max="5411" width="9.44140625" style="14" customWidth="1"/>
    <col min="5412" max="5412" width="12.88671875" style="14" customWidth="1"/>
    <col min="5413" max="5413" width="7.6640625" style="14" customWidth="1"/>
    <col min="5414" max="5414" width="14.44140625" style="14" bestFit="1" customWidth="1"/>
    <col min="5415" max="5632" width="8.88671875" style="14"/>
    <col min="5633" max="5633" width="6.5546875" style="14" customWidth="1"/>
    <col min="5634" max="5634" width="12.6640625" style="14" customWidth="1"/>
    <col min="5635" max="5662" width="9.44140625" style="14" customWidth="1"/>
    <col min="5663" max="5663" width="7.6640625" style="14" customWidth="1"/>
    <col min="5664" max="5664" width="12.109375" style="14" customWidth="1"/>
    <col min="5665" max="5665" width="9.44140625" style="14" customWidth="1"/>
    <col min="5666" max="5666" width="11.88671875" style="14" customWidth="1"/>
    <col min="5667" max="5667" width="9.44140625" style="14" customWidth="1"/>
    <col min="5668" max="5668" width="12.88671875" style="14" customWidth="1"/>
    <col min="5669" max="5669" width="7.6640625" style="14" customWidth="1"/>
    <col min="5670" max="5670" width="14.44140625" style="14" bestFit="1" customWidth="1"/>
    <col min="5671" max="5888" width="8.88671875" style="14"/>
    <col min="5889" max="5889" width="6.5546875" style="14" customWidth="1"/>
    <col min="5890" max="5890" width="12.6640625" style="14" customWidth="1"/>
    <col min="5891" max="5918" width="9.44140625" style="14" customWidth="1"/>
    <col min="5919" max="5919" width="7.6640625" style="14" customWidth="1"/>
    <col min="5920" max="5920" width="12.109375" style="14" customWidth="1"/>
    <col min="5921" max="5921" width="9.44140625" style="14" customWidth="1"/>
    <col min="5922" max="5922" width="11.88671875" style="14" customWidth="1"/>
    <col min="5923" max="5923" width="9.44140625" style="14" customWidth="1"/>
    <col min="5924" max="5924" width="12.88671875" style="14" customWidth="1"/>
    <col min="5925" max="5925" width="7.6640625" style="14" customWidth="1"/>
    <col min="5926" max="5926" width="14.44140625" style="14" bestFit="1" customWidth="1"/>
    <col min="5927" max="6144" width="8.88671875" style="14"/>
    <col min="6145" max="6145" width="6.5546875" style="14" customWidth="1"/>
    <col min="6146" max="6146" width="12.6640625" style="14" customWidth="1"/>
    <col min="6147" max="6174" width="9.44140625" style="14" customWidth="1"/>
    <col min="6175" max="6175" width="7.6640625" style="14" customWidth="1"/>
    <col min="6176" max="6176" width="12.109375" style="14" customWidth="1"/>
    <col min="6177" max="6177" width="9.44140625" style="14" customWidth="1"/>
    <col min="6178" max="6178" width="11.88671875" style="14" customWidth="1"/>
    <col min="6179" max="6179" width="9.44140625" style="14" customWidth="1"/>
    <col min="6180" max="6180" width="12.88671875" style="14" customWidth="1"/>
    <col min="6181" max="6181" width="7.6640625" style="14" customWidth="1"/>
    <col min="6182" max="6182" width="14.44140625" style="14" bestFit="1" customWidth="1"/>
    <col min="6183" max="6400" width="8.88671875" style="14"/>
    <col min="6401" max="6401" width="6.5546875" style="14" customWidth="1"/>
    <col min="6402" max="6402" width="12.6640625" style="14" customWidth="1"/>
    <col min="6403" max="6430" width="9.44140625" style="14" customWidth="1"/>
    <col min="6431" max="6431" width="7.6640625" style="14" customWidth="1"/>
    <col min="6432" max="6432" width="12.109375" style="14" customWidth="1"/>
    <col min="6433" max="6433" width="9.44140625" style="14" customWidth="1"/>
    <col min="6434" max="6434" width="11.88671875" style="14" customWidth="1"/>
    <col min="6435" max="6435" width="9.44140625" style="14" customWidth="1"/>
    <col min="6436" max="6436" width="12.88671875" style="14" customWidth="1"/>
    <col min="6437" max="6437" width="7.6640625" style="14" customWidth="1"/>
    <col min="6438" max="6438" width="14.44140625" style="14" bestFit="1" customWidth="1"/>
    <col min="6439" max="6656" width="8.88671875" style="14"/>
    <col min="6657" max="6657" width="6.5546875" style="14" customWidth="1"/>
    <col min="6658" max="6658" width="12.6640625" style="14" customWidth="1"/>
    <col min="6659" max="6686" width="9.44140625" style="14" customWidth="1"/>
    <col min="6687" max="6687" width="7.6640625" style="14" customWidth="1"/>
    <col min="6688" max="6688" width="12.109375" style="14" customWidth="1"/>
    <col min="6689" max="6689" width="9.44140625" style="14" customWidth="1"/>
    <col min="6690" max="6690" width="11.88671875" style="14" customWidth="1"/>
    <col min="6691" max="6691" width="9.44140625" style="14" customWidth="1"/>
    <col min="6692" max="6692" width="12.88671875" style="14" customWidth="1"/>
    <col min="6693" max="6693" width="7.6640625" style="14" customWidth="1"/>
    <col min="6694" max="6694" width="14.44140625" style="14" bestFit="1" customWidth="1"/>
    <col min="6695" max="6912" width="8.88671875" style="14"/>
    <col min="6913" max="6913" width="6.5546875" style="14" customWidth="1"/>
    <col min="6914" max="6914" width="12.6640625" style="14" customWidth="1"/>
    <col min="6915" max="6942" width="9.44140625" style="14" customWidth="1"/>
    <col min="6943" max="6943" width="7.6640625" style="14" customWidth="1"/>
    <col min="6944" max="6944" width="12.109375" style="14" customWidth="1"/>
    <col min="6945" max="6945" width="9.44140625" style="14" customWidth="1"/>
    <col min="6946" max="6946" width="11.88671875" style="14" customWidth="1"/>
    <col min="6947" max="6947" width="9.44140625" style="14" customWidth="1"/>
    <col min="6948" max="6948" width="12.88671875" style="14" customWidth="1"/>
    <col min="6949" max="6949" width="7.6640625" style="14" customWidth="1"/>
    <col min="6950" max="6950" width="14.44140625" style="14" bestFit="1" customWidth="1"/>
    <col min="6951" max="7168" width="8.88671875" style="14"/>
    <col min="7169" max="7169" width="6.5546875" style="14" customWidth="1"/>
    <col min="7170" max="7170" width="12.6640625" style="14" customWidth="1"/>
    <col min="7171" max="7198" width="9.44140625" style="14" customWidth="1"/>
    <col min="7199" max="7199" width="7.6640625" style="14" customWidth="1"/>
    <col min="7200" max="7200" width="12.109375" style="14" customWidth="1"/>
    <col min="7201" max="7201" width="9.44140625" style="14" customWidth="1"/>
    <col min="7202" max="7202" width="11.88671875" style="14" customWidth="1"/>
    <col min="7203" max="7203" width="9.44140625" style="14" customWidth="1"/>
    <col min="7204" max="7204" width="12.88671875" style="14" customWidth="1"/>
    <col min="7205" max="7205" width="7.6640625" style="14" customWidth="1"/>
    <col min="7206" max="7206" width="14.44140625" style="14" bestFit="1" customWidth="1"/>
    <col min="7207" max="7424" width="8.88671875" style="14"/>
    <col min="7425" max="7425" width="6.5546875" style="14" customWidth="1"/>
    <col min="7426" max="7426" width="12.6640625" style="14" customWidth="1"/>
    <col min="7427" max="7454" width="9.44140625" style="14" customWidth="1"/>
    <col min="7455" max="7455" width="7.6640625" style="14" customWidth="1"/>
    <col min="7456" max="7456" width="12.109375" style="14" customWidth="1"/>
    <col min="7457" max="7457" width="9.44140625" style="14" customWidth="1"/>
    <col min="7458" max="7458" width="11.88671875" style="14" customWidth="1"/>
    <col min="7459" max="7459" width="9.44140625" style="14" customWidth="1"/>
    <col min="7460" max="7460" width="12.88671875" style="14" customWidth="1"/>
    <col min="7461" max="7461" width="7.6640625" style="14" customWidth="1"/>
    <col min="7462" max="7462" width="14.44140625" style="14" bestFit="1" customWidth="1"/>
    <col min="7463" max="7680" width="8.88671875" style="14"/>
    <col min="7681" max="7681" width="6.5546875" style="14" customWidth="1"/>
    <col min="7682" max="7682" width="12.6640625" style="14" customWidth="1"/>
    <col min="7683" max="7710" width="9.44140625" style="14" customWidth="1"/>
    <col min="7711" max="7711" width="7.6640625" style="14" customWidth="1"/>
    <col min="7712" max="7712" width="12.109375" style="14" customWidth="1"/>
    <col min="7713" max="7713" width="9.44140625" style="14" customWidth="1"/>
    <col min="7714" max="7714" width="11.88671875" style="14" customWidth="1"/>
    <col min="7715" max="7715" width="9.44140625" style="14" customWidth="1"/>
    <col min="7716" max="7716" width="12.88671875" style="14" customWidth="1"/>
    <col min="7717" max="7717" width="7.6640625" style="14" customWidth="1"/>
    <col min="7718" max="7718" width="14.44140625" style="14" bestFit="1" customWidth="1"/>
    <col min="7719" max="7936" width="8.88671875" style="14"/>
    <col min="7937" max="7937" width="6.5546875" style="14" customWidth="1"/>
    <col min="7938" max="7938" width="12.6640625" style="14" customWidth="1"/>
    <col min="7939" max="7966" width="9.44140625" style="14" customWidth="1"/>
    <col min="7967" max="7967" width="7.6640625" style="14" customWidth="1"/>
    <col min="7968" max="7968" width="12.109375" style="14" customWidth="1"/>
    <col min="7969" max="7969" width="9.44140625" style="14" customWidth="1"/>
    <col min="7970" max="7970" width="11.88671875" style="14" customWidth="1"/>
    <col min="7971" max="7971" width="9.44140625" style="14" customWidth="1"/>
    <col min="7972" max="7972" width="12.88671875" style="14" customWidth="1"/>
    <col min="7973" max="7973" width="7.6640625" style="14" customWidth="1"/>
    <col min="7974" max="7974" width="14.44140625" style="14" bestFit="1" customWidth="1"/>
    <col min="7975" max="8192" width="8.88671875" style="14"/>
    <col min="8193" max="8193" width="6.5546875" style="14" customWidth="1"/>
    <col min="8194" max="8194" width="12.6640625" style="14" customWidth="1"/>
    <col min="8195" max="8222" width="9.44140625" style="14" customWidth="1"/>
    <col min="8223" max="8223" width="7.6640625" style="14" customWidth="1"/>
    <col min="8224" max="8224" width="12.109375" style="14" customWidth="1"/>
    <col min="8225" max="8225" width="9.44140625" style="14" customWidth="1"/>
    <col min="8226" max="8226" width="11.88671875" style="14" customWidth="1"/>
    <col min="8227" max="8227" width="9.44140625" style="14" customWidth="1"/>
    <col min="8228" max="8228" width="12.88671875" style="14" customWidth="1"/>
    <col min="8229" max="8229" width="7.6640625" style="14" customWidth="1"/>
    <col min="8230" max="8230" width="14.44140625" style="14" bestFit="1" customWidth="1"/>
    <col min="8231" max="8448" width="8.88671875" style="14"/>
    <col min="8449" max="8449" width="6.5546875" style="14" customWidth="1"/>
    <col min="8450" max="8450" width="12.6640625" style="14" customWidth="1"/>
    <col min="8451" max="8478" width="9.44140625" style="14" customWidth="1"/>
    <col min="8479" max="8479" width="7.6640625" style="14" customWidth="1"/>
    <col min="8480" max="8480" width="12.109375" style="14" customWidth="1"/>
    <col min="8481" max="8481" width="9.44140625" style="14" customWidth="1"/>
    <col min="8482" max="8482" width="11.88671875" style="14" customWidth="1"/>
    <col min="8483" max="8483" width="9.44140625" style="14" customWidth="1"/>
    <col min="8484" max="8484" width="12.88671875" style="14" customWidth="1"/>
    <col min="8485" max="8485" width="7.6640625" style="14" customWidth="1"/>
    <col min="8486" max="8486" width="14.44140625" style="14" bestFit="1" customWidth="1"/>
    <col min="8487" max="8704" width="8.88671875" style="14"/>
    <col min="8705" max="8705" width="6.5546875" style="14" customWidth="1"/>
    <col min="8706" max="8706" width="12.6640625" style="14" customWidth="1"/>
    <col min="8707" max="8734" width="9.44140625" style="14" customWidth="1"/>
    <col min="8735" max="8735" width="7.6640625" style="14" customWidth="1"/>
    <col min="8736" max="8736" width="12.109375" style="14" customWidth="1"/>
    <col min="8737" max="8737" width="9.44140625" style="14" customWidth="1"/>
    <col min="8738" max="8738" width="11.88671875" style="14" customWidth="1"/>
    <col min="8739" max="8739" width="9.44140625" style="14" customWidth="1"/>
    <col min="8740" max="8740" width="12.88671875" style="14" customWidth="1"/>
    <col min="8741" max="8741" width="7.6640625" style="14" customWidth="1"/>
    <col min="8742" max="8742" width="14.44140625" style="14" bestFit="1" customWidth="1"/>
    <col min="8743" max="8960" width="8.88671875" style="14"/>
    <col min="8961" max="8961" width="6.5546875" style="14" customWidth="1"/>
    <col min="8962" max="8962" width="12.6640625" style="14" customWidth="1"/>
    <col min="8963" max="8990" width="9.44140625" style="14" customWidth="1"/>
    <col min="8991" max="8991" width="7.6640625" style="14" customWidth="1"/>
    <col min="8992" max="8992" width="12.109375" style="14" customWidth="1"/>
    <col min="8993" max="8993" width="9.44140625" style="14" customWidth="1"/>
    <col min="8994" max="8994" width="11.88671875" style="14" customWidth="1"/>
    <col min="8995" max="8995" width="9.44140625" style="14" customWidth="1"/>
    <col min="8996" max="8996" width="12.88671875" style="14" customWidth="1"/>
    <col min="8997" max="8997" width="7.6640625" style="14" customWidth="1"/>
    <col min="8998" max="8998" width="14.44140625" style="14" bestFit="1" customWidth="1"/>
    <col min="8999" max="9216" width="8.88671875" style="14"/>
    <col min="9217" max="9217" width="6.5546875" style="14" customWidth="1"/>
    <col min="9218" max="9218" width="12.6640625" style="14" customWidth="1"/>
    <col min="9219" max="9246" width="9.44140625" style="14" customWidth="1"/>
    <col min="9247" max="9247" width="7.6640625" style="14" customWidth="1"/>
    <col min="9248" max="9248" width="12.109375" style="14" customWidth="1"/>
    <col min="9249" max="9249" width="9.44140625" style="14" customWidth="1"/>
    <col min="9250" max="9250" width="11.88671875" style="14" customWidth="1"/>
    <col min="9251" max="9251" width="9.44140625" style="14" customWidth="1"/>
    <col min="9252" max="9252" width="12.88671875" style="14" customWidth="1"/>
    <col min="9253" max="9253" width="7.6640625" style="14" customWidth="1"/>
    <col min="9254" max="9254" width="14.44140625" style="14" bestFit="1" customWidth="1"/>
    <col min="9255" max="9472" width="8.88671875" style="14"/>
    <col min="9473" max="9473" width="6.5546875" style="14" customWidth="1"/>
    <col min="9474" max="9474" width="12.6640625" style="14" customWidth="1"/>
    <col min="9475" max="9502" width="9.44140625" style="14" customWidth="1"/>
    <col min="9503" max="9503" width="7.6640625" style="14" customWidth="1"/>
    <col min="9504" max="9504" width="12.109375" style="14" customWidth="1"/>
    <col min="9505" max="9505" width="9.44140625" style="14" customWidth="1"/>
    <col min="9506" max="9506" width="11.88671875" style="14" customWidth="1"/>
    <col min="9507" max="9507" width="9.44140625" style="14" customWidth="1"/>
    <col min="9508" max="9508" width="12.88671875" style="14" customWidth="1"/>
    <col min="9509" max="9509" width="7.6640625" style="14" customWidth="1"/>
    <col min="9510" max="9510" width="14.44140625" style="14" bestFit="1" customWidth="1"/>
    <col min="9511" max="9728" width="8.88671875" style="14"/>
    <col min="9729" max="9729" width="6.5546875" style="14" customWidth="1"/>
    <col min="9730" max="9730" width="12.6640625" style="14" customWidth="1"/>
    <col min="9731" max="9758" width="9.44140625" style="14" customWidth="1"/>
    <col min="9759" max="9759" width="7.6640625" style="14" customWidth="1"/>
    <col min="9760" max="9760" width="12.109375" style="14" customWidth="1"/>
    <col min="9761" max="9761" width="9.44140625" style="14" customWidth="1"/>
    <col min="9762" max="9762" width="11.88671875" style="14" customWidth="1"/>
    <col min="9763" max="9763" width="9.44140625" style="14" customWidth="1"/>
    <col min="9764" max="9764" width="12.88671875" style="14" customWidth="1"/>
    <col min="9765" max="9765" width="7.6640625" style="14" customWidth="1"/>
    <col min="9766" max="9766" width="14.44140625" style="14" bestFit="1" customWidth="1"/>
    <col min="9767" max="9984" width="8.88671875" style="14"/>
    <col min="9985" max="9985" width="6.5546875" style="14" customWidth="1"/>
    <col min="9986" max="9986" width="12.6640625" style="14" customWidth="1"/>
    <col min="9987" max="10014" width="9.44140625" style="14" customWidth="1"/>
    <col min="10015" max="10015" width="7.6640625" style="14" customWidth="1"/>
    <col min="10016" max="10016" width="12.109375" style="14" customWidth="1"/>
    <col min="10017" max="10017" width="9.44140625" style="14" customWidth="1"/>
    <col min="10018" max="10018" width="11.88671875" style="14" customWidth="1"/>
    <col min="10019" max="10019" width="9.44140625" style="14" customWidth="1"/>
    <col min="10020" max="10020" width="12.88671875" style="14" customWidth="1"/>
    <col min="10021" max="10021" width="7.6640625" style="14" customWidth="1"/>
    <col min="10022" max="10022" width="14.44140625" style="14" bestFit="1" customWidth="1"/>
    <col min="10023" max="10240" width="8.88671875" style="14"/>
    <col min="10241" max="10241" width="6.5546875" style="14" customWidth="1"/>
    <col min="10242" max="10242" width="12.6640625" style="14" customWidth="1"/>
    <col min="10243" max="10270" width="9.44140625" style="14" customWidth="1"/>
    <col min="10271" max="10271" width="7.6640625" style="14" customWidth="1"/>
    <col min="10272" max="10272" width="12.109375" style="14" customWidth="1"/>
    <col min="10273" max="10273" width="9.44140625" style="14" customWidth="1"/>
    <col min="10274" max="10274" width="11.88671875" style="14" customWidth="1"/>
    <col min="10275" max="10275" width="9.44140625" style="14" customWidth="1"/>
    <col min="10276" max="10276" width="12.88671875" style="14" customWidth="1"/>
    <col min="10277" max="10277" width="7.6640625" style="14" customWidth="1"/>
    <col min="10278" max="10278" width="14.44140625" style="14" bestFit="1" customWidth="1"/>
    <col min="10279" max="10496" width="8.88671875" style="14"/>
    <col min="10497" max="10497" width="6.5546875" style="14" customWidth="1"/>
    <col min="10498" max="10498" width="12.6640625" style="14" customWidth="1"/>
    <col min="10499" max="10526" width="9.44140625" style="14" customWidth="1"/>
    <col min="10527" max="10527" width="7.6640625" style="14" customWidth="1"/>
    <col min="10528" max="10528" width="12.109375" style="14" customWidth="1"/>
    <col min="10529" max="10529" width="9.44140625" style="14" customWidth="1"/>
    <col min="10530" max="10530" width="11.88671875" style="14" customWidth="1"/>
    <col min="10531" max="10531" width="9.44140625" style="14" customWidth="1"/>
    <col min="10532" max="10532" width="12.88671875" style="14" customWidth="1"/>
    <col min="10533" max="10533" width="7.6640625" style="14" customWidth="1"/>
    <col min="10534" max="10534" width="14.44140625" style="14" bestFit="1" customWidth="1"/>
    <col min="10535" max="10752" width="8.88671875" style="14"/>
    <col min="10753" max="10753" width="6.5546875" style="14" customWidth="1"/>
    <col min="10754" max="10754" width="12.6640625" style="14" customWidth="1"/>
    <col min="10755" max="10782" width="9.44140625" style="14" customWidth="1"/>
    <col min="10783" max="10783" width="7.6640625" style="14" customWidth="1"/>
    <col min="10784" max="10784" width="12.109375" style="14" customWidth="1"/>
    <col min="10785" max="10785" width="9.44140625" style="14" customWidth="1"/>
    <col min="10786" max="10786" width="11.88671875" style="14" customWidth="1"/>
    <col min="10787" max="10787" width="9.44140625" style="14" customWidth="1"/>
    <col min="10788" max="10788" width="12.88671875" style="14" customWidth="1"/>
    <col min="10789" max="10789" width="7.6640625" style="14" customWidth="1"/>
    <col min="10790" max="10790" width="14.44140625" style="14" bestFit="1" customWidth="1"/>
    <col min="10791" max="11008" width="8.88671875" style="14"/>
    <col min="11009" max="11009" width="6.5546875" style="14" customWidth="1"/>
    <col min="11010" max="11010" width="12.6640625" style="14" customWidth="1"/>
    <col min="11011" max="11038" width="9.44140625" style="14" customWidth="1"/>
    <col min="11039" max="11039" width="7.6640625" style="14" customWidth="1"/>
    <col min="11040" max="11040" width="12.109375" style="14" customWidth="1"/>
    <col min="11041" max="11041" width="9.44140625" style="14" customWidth="1"/>
    <col min="11042" max="11042" width="11.88671875" style="14" customWidth="1"/>
    <col min="11043" max="11043" width="9.44140625" style="14" customWidth="1"/>
    <col min="11044" max="11044" width="12.88671875" style="14" customWidth="1"/>
    <col min="11045" max="11045" width="7.6640625" style="14" customWidth="1"/>
    <col min="11046" max="11046" width="14.44140625" style="14" bestFit="1" customWidth="1"/>
    <col min="11047" max="11264" width="8.88671875" style="14"/>
    <col min="11265" max="11265" width="6.5546875" style="14" customWidth="1"/>
    <col min="11266" max="11266" width="12.6640625" style="14" customWidth="1"/>
    <col min="11267" max="11294" width="9.44140625" style="14" customWidth="1"/>
    <col min="11295" max="11295" width="7.6640625" style="14" customWidth="1"/>
    <col min="11296" max="11296" width="12.109375" style="14" customWidth="1"/>
    <col min="11297" max="11297" width="9.44140625" style="14" customWidth="1"/>
    <col min="11298" max="11298" width="11.88671875" style="14" customWidth="1"/>
    <col min="11299" max="11299" width="9.44140625" style="14" customWidth="1"/>
    <col min="11300" max="11300" width="12.88671875" style="14" customWidth="1"/>
    <col min="11301" max="11301" width="7.6640625" style="14" customWidth="1"/>
    <col min="11302" max="11302" width="14.44140625" style="14" bestFit="1" customWidth="1"/>
    <col min="11303" max="11520" width="8.88671875" style="14"/>
    <col min="11521" max="11521" width="6.5546875" style="14" customWidth="1"/>
    <col min="11522" max="11522" width="12.6640625" style="14" customWidth="1"/>
    <col min="11523" max="11550" width="9.44140625" style="14" customWidth="1"/>
    <col min="11551" max="11551" width="7.6640625" style="14" customWidth="1"/>
    <col min="11552" max="11552" width="12.109375" style="14" customWidth="1"/>
    <col min="11553" max="11553" width="9.44140625" style="14" customWidth="1"/>
    <col min="11554" max="11554" width="11.88671875" style="14" customWidth="1"/>
    <col min="11555" max="11555" width="9.44140625" style="14" customWidth="1"/>
    <col min="11556" max="11556" width="12.88671875" style="14" customWidth="1"/>
    <col min="11557" max="11557" width="7.6640625" style="14" customWidth="1"/>
    <col min="11558" max="11558" width="14.44140625" style="14" bestFit="1" customWidth="1"/>
    <col min="11559" max="11776" width="8.88671875" style="14"/>
    <col min="11777" max="11777" width="6.5546875" style="14" customWidth="1"/>
    <col min="11778" max="11778" width="12.6640625" style="14" customWidth="1"/>
    <col min="11779" max="11806" width="9.44140625" style="14" customWidth="1"/>
    <col min="11807" max="11807" width="7.6640625" style="14" customWidth="1"/>
    <col min="11808" max="11808" width="12.109375" style="14" customWidth="1"/>
    <col min="11809" max="11809" width="9.44140625" style="14" customWidth="1"/>
    <col min="11810" max="11810" width="11.88671875" style="14" customWidth="1"/>
    <col min="11811" max="11811" width="9.44140625" style="14" customWidth="1"/>
    <col min="11812" max="11812" width="12.88671875" style="14" customWidth="1"/>
    <col min="11813" max="11813" width="7.6640625" style="14" customWidth="1"/>
    <col min="11814" max="11814" width="14.44140625" style="14" bestFit="1" customWidth="1"/>
    <col min="11815" max="12032" width="8.88671875" style="14"/>
    <col min="12033" max="12033" width="6.5546875" style="14" customWidth="1"/>
    <col min="12034" max="12034" width="12.6640625" style="14" customWidth="1"/>
    <col min="12035" max="12062" width="9.44140625" style="14" customWidth="1"/>
    <col min="12063" max="12063" width="7.6640625" style="14" customWidth="1"/>
    <col min="12064" max="12064" width="12.109375" style="14" customWidth="1"/>
    <col min="12065" max="12065" width="9.44140625" style="14" customWidth="1"/>
    <col min="12066" max="12066" width="11.88671875" style="14" customWidth="1"/>
    <col min="12067" max="12067" width="9.44140625" style="14" customWidth="1"/>
    <col min="12068" max="12068" width="12.88671875" style="14" customWidth="1"/>
    <col min="12069" max="12069" width="7.6640625" style="14" customWidth="1"/>
    <col min="12070" max="12070" width="14.44140625" style="14" bestFit="1" customWidth="1"/>
    <col min="12071" max="12288" width="8.88671875" style="14"/>
    <col min="12289" max="12289" width="6.5546875" style="14" customWidth="1"/>
    <col min="12290" max="12290" width="12.6640625" style="14" customWidth="1"/>
    <col min="12291" max="12318" width="9.44140625" style="14" customWidth="1"/>
    <col min="12319" max="12319" width="7.6640625" style="14" customWidth="1"/>
    <col min="12320" max="12320" width="12.109375" style="14" customWidth="1"/>
    <col min="12321" max="12321" width="9.44140625" style="14" customWidth="1"/>
    <col min="12322" max="12322" width="11.88671875" style="14" customWidth="1"/>
    <col min="12323" max="12323" width="9.44140625" style="14" customWidth="1"/>
    <col min="12324" max="12324" width="12.88671875" style="14" customWidth="1"/>
    <col min="12325" max="12325" width="7.6640625" style="14" customWidth="1"/>
    <col min="12326" max="12326" width="14.44140625" style="14" bestFit="1" customWidth="1"/>
    <col min="12327" max="12544" width="8.88671875" style="14"/>
    <col min="12545" max="12545" width="6.5546875" style="14" customWidth="1"/>
    <col min="12546" max="12546" width="12.6640625" style="14" customWidth="1"/>
    <col min="12547" max="12574" width="9.44140625" style="14" customWidth="1"/>
    <col min="12575" max="12575" width="7.6640625" style="14" customWidth="1"/>
    <col min="12576" max="12576" width="12.109375" style="14" customWidth="1"/>
    <col min="12577" max="12577" width="9.44140625" style="14" customWidth="1"/>
    <col min="12578" max="12578" width="11.88671875" style="14" customWidth="1"/>
    <col min="12579" max="12579" width="9.44140625" style="14" customWidth="1"/>
    <col min="12580" max="12580" width="12.88671875" style="14" customWidth="1"/>
    <col min="12581" max="12581" width="7.6640625" style="14" customWidth="1"/>
    <col min="12582" max="12582" width="14.44140625" style="14" bestFit="1" customWidth="1"/>
    <col min="12583" max="12800" width="8.88671875" style="14"/>
    <col min="12801" max="12801" width="6.5546875" style="14" customWidth="1"/>
    <col min="12802" max="12802" width="12.6640625" style="14" customWidth="1"/>
    <col min="12803" max="12830" width="9.44140625" style="14" customWidth="1"/>
    <col min="12831" max="12831" width="7.6640625" style="14" customWidth="1"/>
    <col min="12832" max="12832" width="12.109375" style="14" customWidth="1"/>
    <col min="12833" max="12833" width="9.44140625" style="14" customWidth="1"/>
    <col min="12834" max="12834" width="11.88671875" style="14" customWidth="1"/>
    <col min="12835" max="12835" width="9.44140625" style="14" customWidth="1"/>
    <col min="12836" max="12836" width="12.88671875" style="14" customWidth="1"/>
    <col min="12837" max="12837" width="7.6640625" style="14" customWidth="1"/>
    <col min="12838" max="12838" width="14.44140625" style="14" bestFit="1" customWidth="1"/>
    <col min="12839" max="13056" width="8.88671875" style="14"/>
    <col min="13057" max="13057" width="6.5546875" style="14" customWidth="1"/>
    <col min="13058" max="13058" width="12.6640625" style="14" customWidth="1"/>
    <col min="13059" max="13086" width="9.44140625" style="14" customWidth="1"/>
    <col min="13087" max="13087" width="7.6640625" style="14" customWidth="1"/>
    <col min="13088" max="13088" width="12.109375" style="14" customWidth="1"/>
    <col min="13089" max="13089" width="9.44140625" style="14" customWidth="1"/>
    <col min="13090" max="13090" width="11.88671875" style="14" customWidth="1"/>
    <col min="13091" max="13091" width="9.44140625" style="14" customWidth="1"/>
    <col min="13092" max="13092" width="12.88671875" style="14" customWidth="1"/>
    <col min="13093" max="13093" width="7.6640625" style="14" customWidth="1"/>
    <col min="13094" max="13094" width="14.44140625" style="14" bestFit="1" customWidth="1"/>
    <col min="13095" max="13312" width="8.88671875" style="14"/>
    <col min="13313" max="13313" width="6.5546875" style="14" customWidth="1"/>
    <col min="13314" max="13314" width="12.6640625" style="14" customWidth="1"/>
    <col min="13315" max="13342" width="9.44140625" style="14" customWidth="1"/>
    <col min="13343" max="13343" width="7.6640625" style="14" customWidth="1"/>
    <col min="13344" max="13344" width="12.109375" style="14" customWidth="1"/>
    <col min="13345" max="13345" width="9.44140625" style="14" customWidth="1"/>
    <col min="13346" max="13346" width="11.88671875" style="14" customWidth="1"/>
    <col min="13347" max="13347" width="9.44140625" style="14" customWidth="1"/>
    <col min="13348" max="13348" width="12.88671875" style="14" customWidth="1"/>
    <col min="13349" max="13349" width="7.6640625" style="14" customWidth="1"/>
    <col min="13350" max="13350" width="14.44140625" style="14" bestFit="1" customWidth="1"/>
    <col min="13351" max="13568" width="8.88671875" style="14"/>
    <col min="13569" max="13569" width="6.5546875" style="14" customWidth="1"/>
    <col min="13570" max="13570" width="12.6640625" style="14" customWidth="1"/>
    <col min="13571" max="13598" width="9.44140625" style="14" customWidth="1"/>
    <col min="13599" max="13599" width="7.6640625" style="14" customWidth="1"/>
    <col min="13600" max="13600" width="12.109375" style="14" customWidth="1"/>
    <col min="13601" max="13601" width="9.44140625" style="14" customWidth="1"/>
    <col min="13602" max="13602" width="11.88671875" style="14" customWidth="1"/>
    <col min="13603" max="13603" width="9.44140625" style="14" customWidth="1"/>
    <col min="13604" max="13604" width="12.88671875" style="14" customWidth="1"/>
    <col min="13605" max="13605" width="7.6640625" style="14" customWidth="1"/>
    <col min="13606" max="13606" width="14.44140625" style="14" bestFit="1" customWidth="1"/>
    <col min="13607" max="13824" width="8.88671875" style="14"/>
    <col min="13825" max="13825" width="6.5546875" style="14" customWidth="1"/>
    <col min="13826" max="13826" width="12.6640625" style="14" customWidth="1"/>
    <col min="13827" max="13854" width="9.44140625" style="14" customWidth="1"/>
    <col min="13855" max="13855" width="7.6640625" style="14" customWidth="1"/>
    <col min="13856" max="13856" width="12.109375" style="14" customWidth="1"/>
    <col min="13857" max="13857" width="9.44140625" style="14" customWidth="1"/>
    <col min="13858" max="13858" width="11.88671875" style="14" customWidth="1"/>
    <col min="13859" max="13859" width="9.44140625" style="14" customWidth="1"/>
    <col min="13860" max="13860" width="12.88671875" style="14" customWidth="1"/>
    <col min="13861" max="13861" width="7.6640625" style="14" customWidth="1"/>
    <col min="13862" max="13862" width="14.44140625" style="14" bestFit="1" customWidth="1"/>
    <col min="13863" max="14080" width="8.88671875" style="14"/>
    <col min="14081" max="14081" width="6.5546875" style="14" customWidth="1"/>
    <col min="14082" max="14082" width="12.6640625" style="14" customWidth="1"/>
    <col min="14083" max="14110" width="9.44140625" style="14" customWidth="1"/>
    <col min="14111" max="14111" width="7.6640625" style="14" customWidth="1"/>
    <col min="14112" max="14112" width="12.109375" style="14" customWidth="1"/>
    <col min="14113" max="14113" width="9.44140625" style="14" customWidth="1"/>
    <col min="14114" max="14114" width="11.88671875" style="14" customWidth="1"/>
    <col min="14115" max="14115" width="9.44140625" style="14" customWidth="1"/>
    <col min="14116" max="14116" width="12.88671875" style="14" customWidth="1"/>
    <col min="14117" max="14117" width="7.6640625" style="14" customWidth="1"/>
    <col min="14118" max="14118" width="14.44140625" style="14" bestFit="1" customWidth="1"/>
    <col min="14119" max="14336" width="8.88671875" style="14"/>
    <col min="14337" max="14337" width="6.5546875" style="14" customWidth="1"/>
    <col min="14338" max="14338" width="12.6640625" style="14" customWidth="1"/>
    <col min="14339" max="14366" width="9.44140625" style="14" customWidth="1"/>
    <col min="14367" max="14367" width="7.6640625" style="14" customWidth="1"/>
    <col min="14368" max="14368" width="12.109375" style="14" customWidth="1"/>
    <col min="14369" max="14369" width="9.44140625" style="14" customWidth="1"/>
    <col min="14370" max="14370" width="11.88671875" style="14" customWidth="1"/>
    <col min="14371" max="14371" width="9.44140625" style="14" customWidth="1"/>
    <col min="14372" max="14372" width="12.88671875" style="14" customWidth="1"/>
    <col min="14373" max="14373" width="7.6640625" style="14" customWidth="1"/>
    <col min="14374" max="14374" width="14.44140625" style="14" bestFit="1" customWidth="1"/>
    <col min="14375" max="14592" width="8.88671875" style="14"/>
    <col min="14593" max="14593" width="6.5546875" style="14" customWidth="1"/>
    <col min="14594" max="14594" width="12.6640625" style="14" customWidth="1"/>
    <col min="14595" max="14622" width="9.44140625" style="14" customWidth="1"/>
    <col min="14623" max="14623" width="7.6640625" style="14" customWidth="1"/>
    <col min="14624" max="14624" width="12.109375" style="14" customWidth="1"/>
    <col min="14625" max="14625" width="9.44140625" style="14" customWidth="1"/>
    <col min="14626" max="14626" width="11.88671875" style="14" customWidth="1"/>
    <col min="14627" max="14627" width="9.44140625" style="14" customWidth="1"/>
    <col min="14628" max="14628" width="12.88671875" style="14" customWidth="1"/>
    <col min="14629" max="14629" width="7.6640625" style="14" customWidth="1"/>
    <col min="14630" max="14630" width="14.44140625" style="14" bestFit="1" customWidth="1"/>
    <col min="14631" max="14848" width="8.88671875" style="14"/>
    <col min="14849" max="14849" width="6.5546875" style="14" customWidth="1"/>
    <col min="14850" max="14850" width="12.6640625" style="14" customWidth="1"/>
    <col min="14851" max="14878" width="9.44140625" style="14" customWidth="1"/>
    <col min="14879" max="14879" width="7.6640625" style="14" customWidth="1"/>
    <col min="14880" max="14880" width="12.109375" style="14" customWidth="1"/>
    <col min="14881" max="14881" width="9.44140625" style="14" customWidth="1"/>
    <col min="14882" max="14882" width="11.88671875" style="14" customWidth="1"/>
    <col min="14883" max="14883" width="9.44140625" style="14" customWidth="1"/>
    <col min="14884" max="14884" width="12.88671875" style="14" customWidth="1"/>
    <col min="14885" max="14885" width="7.6640625" style="14" customWidth="1"/>
    <col min="14886" max="14886" width="14.44140625" style="14" bestFit="1" customWidth="1"/>
    <col min="14887" max="15104" width="8.88671875" style="14"/>
    <col min="15105" max="15105" width="6.5546875" style="14" customWidth="1"/>
    <col min="15106" max="15106" width="12.6640625" style="14" customWidth="1"/>
    <col min="15107" max="15134" width="9.44140625" style="14" customWidth="1"/>
    <col min="15135" max="15135" width="7.6640625" style="14" customWidth="1"/>
    <col min="15136" max="15136" width="12.109375" style="14" customWidth="1"/>
    <col min="15137" max="15137" width="9.44140625" style="14" customWidth="1"/>
    <col min="15138" max="15138" width="11.88671875" style="14" customWidth="1"/>
    <col min="15139" max="15139" width="9.44140625" style="14" customWidth="1"/>
    <col min="15140" max="15140" width="12.88671875" style="14" customWidth="1"/>
    <col min="15141" max="15141" width="7.6640625" style="14" customWidth="1"/>
    <col min="15142" max="15142" width="14.44140625" style="14" bestFit="1" customWidth="1"/>
    <col min="15143" max="15360" width="8.88671875" style="14"/>
    <col min="15361" max="15361" width="6.5546875" style="14" customWidth="1"/>
    <col min="15362" max="15362" width="12.6640625" style="14" customWidth="1"/>
    <col min="15363" max="15390" width="9.44140625" style="14" customWidth="1"/>
    <col min="15391" max="15391" width="7.6640625" style="14" customWidth="1"/>
    <col min="15392" max="15392" width="12.109375" style="14" customWidth="1"/>
    <col min="15393" max="15393" width="9.44140625" style="14" customWidth="1"/>
    <col min="15394" max="15394" width="11.88671875" style="14" customWidth="1"/>
    <col min="15395" max="15395" width="9.44140625" style="14" customWidth="1"/>
    <col min="15396" max="15396" width="12.88671875" style="14" customWidth="1"/>
    <col min="15397" max="15397" width="7.6640625" style="14" customWidth="1"/>
    <col min="15398" max="15398" width="14.44140625" style="14" bestFit="1" customWidth="1"/>
    <col min="15399" max="15616" width="8.88671875" style="14"/>
    <col min="15617" max="15617" width="6.5546875" style="14" customWidth="1"/>
    <col min="15618" max="15618" width="12.6640625" style="14" customWidth="1"/>
    <col min="15619" max="15646" width="9.44140625" style="14" customWidth="1"/>
    <col min="15647" max="15647" width="7.6640625" style="14" customWidth="1"/>
    <col min="15648" max="15648" width="12.109375" style="14" customWidth="1"/>
    <col min="15649" max="15649" width="9.44140625" style="14" customWidth="1"/>
    <col min="15650" max="15650" width="11.88671875" style="14" customWidth="1"/>
    <col min="15651" max="15651" width="9.44140625" style="14" customWidth="1"/>
    <col min="15652" max="15652" width="12.88671875" style="14" customWidth="1"/>
    <col min="15653" max="15653" width="7.6640625" style="14" customWidth="1"/>
    <col min="15654" max="15654" width="14.44140625" style="14" bestFit="1" customWidth="1"/>
    <col min="15655" max="15872" width="8.88671875" style="14"/>
    <col min="15873" max="15873" width="6.5546875" style="14" customWidth="1"/>
    <col min="15874" max="15874" width="12.6640625" style="14" customWidth="1"/>
    <col min="15875" max="15902" width="9.44140625" style="14" customWidth="1"/>
    <col min="15903" max="15903" width="7.6640625" style="14" customWidth="1"/>
    <col min="15904" max="15904" width="12.109375" style="14" customWidth="1"/>
    <col min="15905" max="15905" width="9.44140625" style="14" customWidth="1"/>
    <col min="15906" max="15906" width="11.88671875" style="14" customWidth="1"/>
    <col min="15907" max="15907" width="9.44140625" style="14" customWidth="1"/>
    <col min="15908" max="15908" width="12.88671875" style="14" customWidth="1"/>
    <col min="15909" max="15909" width="7.6640625" style="14" customWidth="1"/>
    <col min="15910" max="15910" width="14.44140625" style="14" bestFit="1" customWidth="1"/>
    <col min="15911" max="16128" width="8.88671875" style="14"/>
    <col min="16129" max="16129" width="6.5546875" style="14" customWidth="1"/>
    <col min="16130" max="16130" width="12.6640625" style="14" customWidth="1"/>
    <col min="16131" max="16158" width="9.44140625" style="14" customWidth="1"/>
    <col min="16159" max="16159" width="7.6640625" style="14" customWidth="1"/>
    <col min="16160" max="16160" width="12.109375" style="14" customWidth="1"/>
    <col min="16161" max="16161" width="9.44140625" style="14" customWidth="1"/>
    <col min="16162" max="16162" width="11.88671875" style="14" customWidth="1"/>
    <col min="16163" max="16163" width="9.44140625" style="14" customWidth="1"/>
    <col min="16164" max="16164" width="12.88671875" style="14" customWidth="1"/>
    <col min="16165" max="16165" width="7.6640625" style="14" customWidth="1"/>
    <col min="16166" max="16166" width="14.44140625" style="14" bestFit="1" customWidth="1"/>
    <col min="16167" max="16384" width="8.88671875" style="14"/>
  </cols>
  <sheetData>
    <row r="3" spans="1:39" ht="30.75" customHeight="1" x14ac:dyDescent="0.3">
      <c r="A3" s="22" t="s">
        <v>20</v>
      </c>
      <c r="B3" s="22" t="s">
        <v>21</v>
      </c>
      <c r="C3" s="25" t="s">
        <v>22</v>
      </c>
      <c r="D3" s="25"/>
      <c r="E3" s="25" t="s">
        <v>23</v>
      </c>
      <c r="F3" s="25"/>
      <c r="G3" s="25" t="s">
        <v>24</v>
      </c>
      <c r="H3" s="25"/>
      <c r="I3" s="22" t="s">
        <v>22</v>
      </c>
      <c r="J3" s="22"/>
      <c r="K3" s="22" t="s">
        <v>23</v>
      </c>
      <c r="L3" s="22"/>
      <c r="M3" s="22" t="s">
        <v>24</v>
      </c>
      <c r="N3" s="22"/>
      <c r="O3" s="22" t="s">
        <v>22</v>
      </c>
      <c r="P3" s="22"/>
      <c r="Q3" s="22" t="s">
        <v>23</v>
      </c>
      <c r="R3" s="22"/>
      <c r="S3" s="22" t="s">
        <v>24</v>
      </c>
      <c r="T3" s="22"/>
      <c r="U3" s="22" t="s">
        <v>22</v>
      </c>
      <c r="V3" s="22"/>
      <c r="W3" s="22" t="s">
        <v>23</v>
      </c>
      <c r="X3" s="22"/>
      <c r="Y3" s="22" t="s">
        <v>24</v>
      </c>
      <c r="Z3" s="22"/>
      <c r="AA3" s="22" t="s">
        <v>22</v>
      </c>
      <c r="AB3" s="22"/>
      <c r="AC3" s="22" t="s">
        <v>23</v>
      </c>
      <c r="AD3" s="22"/>
      <c r="AE3" s="22" t="s">
        <v>24</v>
      </c>
      <c r="AF3" s="22"/>
      <c r="AG3" s="22" t="s">
        <v>22</v>
      </c>
      <c r="AH3" s="22"/>
      <c r="AI3" s="22" t="s">
        <v>23</v>
      </c>
      <c r="AJ3" s="22"/>
      <c r="AK3" s="22" t="s">
        <v>24</v>
      </c>
      <c r="AL3" s="22"/>
    </row>
    <row r="4" spans="1:39" s="15" customFormat="1" ht="29.25" customHeight="1" x14ac:dyDescent="0.3">
      <c r="A4" s="22"/>
      <c r="B4" s="22"/>
      <c r="C4" s="25" t="s">
        <v>25</v>
      </c>
      <c r="D4" s="25"/>
      <c r="E4" s="25" t="s">
        <v>25</v>
      </c>
      <c r="F4" s="25"/>
      <c r="G4" s="25" t="s">
        <v>25</v>
      </c>
      <c r="H4" s="25"/>
      <c r="I4" s="22" t="s">
        <v>26</v>
      </c>
      <c r="J4" s="22"/>
      <c r="K4" s="22" t="s">
        <v>26</v>
      </c>
      <c r="L4" s="22"/>
      <c r="M4" s="22" t="s">
        <v>26</v>
      </c>
      <c r="N4" s="22"/>
      <c r="O4" s="22" t="s">
        <v>27</v>
      </c>
      <c r="P4" s="22"/>
      <c r="Q4" s="22" t="s">
        <v>28</v>
      </c>
      <c r="R4" s="22"/>
      <c r="S4" s="22" t="s">
        <v>27</v>
      </c>
      <c r="T4" s="22"/>
      <c r="U4" s="22" t="s">
        <v>29</v>
      </c>
      <c r="V4" s="22"/>
      <c r="W4" s="22" t="s">
        <v>29</v>
      </c>
      <c r="X4" s="22"/>
      <c r="Y4" s="22" t="s">
        <v>29</v>
      </c>
      <c r="Z4" s="22"/>
      <c r="AA4" s="22" t="s">
        <v>30</v>
      </c>
      <c r="AB4" s="22"/>
      <c r="AC4" s="22" t="s">
        <v>30</v>
      </c>
      <c r="AD4" s="22"/>
      <c r="AE4" s="22" t="s">
        <v>30</v>
      </c>
      <c r="AF4" s="22"/>
      <c r="AG4" s="22" t="s">
        <v>31</v>
      </c>
      <c r="AH4" s="22"/>
      <c r="AI4" s="23" t="s">
        <v>32</v>
      </c>
      <c r="AJ4" s="24"/>
      <c r="AK4" s="22" t="s">
        <v>31</v>
      </c>
      <c r="AL4" s="22"/>
    </row>
    <row r="5" spans="1:39" s="15" customFormat="1" ht="32.25" customHeight="1" x14ac:dyDescent="0.3">
      <c r="A5" s="22"/>
      <c r="B5" s="22"/>
      <c r="C5" s="16" t="s">
        <v>33</v>
      </c>
      <c r="D5" s="16" t="s">
        <v>34</v>
      </c>
      <c r="E5" s="16" t="s">
        <v>33</v>
      </c>
      <c r="F5" s="16" t="s">
        <v>34</v>
      </c>
      <c r="G5" s="16" t="s">
        <v>33</v>
      </c>
      <c r="H5" s="16" t="s">
        <v>34</v>
      </c>
      <c r="I5" s="16" t="s">
        <v>33</v>
      </c>
      <c r="J5" s="16" t="s">
        <v>34</v>
      </c>
      <c r="K5" s="16" t="s">
        <v>33</v>
      </c>
      <c r="L5" s="16" t="s">
        <v>34</v>
      </c>
      <c r="M5" s="16" t="s">
        <v>33</v>
      </c>
      <c r="N5" s="16" t="s">
        <v>34</v>
      </c>
      <c r="O5" s="16" t="s">
        <v>33</v>
      </c>
      <c r="P5" s="16" t="s">
        <v>34</v>
      </c>
      <c r="Q5" s="16" t="s">
        <v>33</v>
      </c>
      <c r="R5" s="16" t="s">
        <v>34</v>
      </c>
      <c r="S5" s="16" t="s">
        <v>33</v>
      </c>
      <c r="T5" s="16" t="s">
        <v>34</v>
      </c>
      <c r="U5" s="16" t="s">
        <v>33</v>
      </c>
      <c r="V5" s="16" t="s">
        <v>34</v>
      </c>
      <c r="W5" s="16" t="s">
        <v>33</v>
      </c>
      <c r="X5" s="16" t="s">
        <v>34</v>
      </c>
      <c r="Y5" s="16" t="s">
        <v>33</v>
      </c>
      <c r="Z5" s="16" t="s">
        <v>34</v>
      </c>
      <c r="AA5" s="16" t="s">
        <v>33</v>
      </c>
      <c r="AB5" s="16" t="s">
        <v>34</v>
      </c>
      <c r="AC5" s="16" t="s">
        <v>33</v>
      </c>
      <c r="AD5" s="16" t="s">
        <v>34</v>
      </c>
      <c r="AE5" s="16" t="s">
        <v>33</v>
      </c>
      <c r="AF5" s="16" t="s">
        <v>35</v>
      </c>
      <c r="AG5" s="16" t="s">
        <v>33</v>
      </c>
      <c r="AH5" s="16" t="s">
        <v>35</v>
      </c>
      <c r="AI5" s="16" t="s">
        <v>33</v>
      </c>
      <c r="AJ5" s="16" t="s">
        <v>35</v>
      </c>
      <c r="AK5" s="16" t="s">
        <v>33</v>
      </c>
      <c r="AL5" s="16" t="s">
        <v>35</v>
      </c>
    </row>
    <row r="6" spans="1:39" s="15" customFormat="1" ht="32.25" customHeight="1" x14ac:dyDescent="0.3">
      <c r="A6" s="16">
        <v>1</v>
      </c>
      <c r="B6" s="17" t="s">
        <v>36</v>
      </c>
      <c r="C6" s="18">
        <f>122+125</f>
        <v>247</v>
      </c>
      <c r="D6" s="18">
        <f>677+534</f>
        <v>1211</v>
      </c>
      <c r="E6" s="18">
        <v>122</v>
      </c>
      <c r="F6" s="18">
        <v>677</v>
      </c>
      <c r="G6" s="18">
        <f t="shared" ref="G6:H9" si="0">C6-E6</f>
        <v>125</v>
      </c>
      <c r="H6" s="18">
        <f t="shared" si="0"/>
        <v>534</v>
      </c>
      <c r="I6" s="18">
        <f>68+20</f>
        <v>88</v>
      </c>
      <c r="J6" s="18">
        <f>2665+330</f>
        <v>2995</v>
      </c>
      <c r="K6" s="18">
        <v>68</v>
      </c>
      <c r="L6" s="18">
        <v>2665</v>
      </c>
      <c r="M6" s="18">
        <f t="shared" ref="M6:N9" si="1">I6-K6</f>
        <v>20</v>
      </c>
      <c r="N6" s="18">
        <f t="shared" si="1"/>
        <v>330</v>
      </c>
      <c r="O6" s="18">
        <v>7</v>
      </c>
      <c r="P6" s="18">
        <v>974</v>
      </c>
      <c r="Q6" s="18">
        <v>7</v>
      </c>
      <c r="R6" s="18">
        <v>974</v>
      </c>
      <c r="S6" s="18">
        <f t="shared" ref="S6:T9" si="2">O6-Q6</f>
        <v>0</v>
      </c>
      <c r="T6" s="18">
        <f t="shared" si="2"/>
        <v>0</v>
      </c>
      <c r="U6" s="18">
        <f>109+12</f>
        <v>121</v>
      </c>
      <c r="V6" s="18">
        <f>3540+555</f>
        <v>4095</v>
      </c>
      <c r="W6" s="18">
        <v>109</v>
      </c>
      <c r="X6" s="18">
        <v>3540</v>
      </c>
      <c r="Y6" s="18">
        <f t="shared" ref="Y6:Z9" si="3">U6-W6</f>
        <v>12</v>
      </c>
      <c r="Z6" s="18">
        <f t="shared" si="3"/>
        <v>555</v>
      </c>
      <c r="AA6" s="18">
        <f>0+3</f>
        <v>3</v>
      </c>
      <c r="AB6" s="18">
        <f>0+160</f>
        <v>160</v>
      </c>
      <c r="AC6" s="18">
        <v>0</v>
      </c>
      <c r="AD6" s="18">
        <v>0</v>
      </c>
      <c r="AE6" s="18">
        <f t="shared" ref="AE6:AF9" si="4">AA6-AC6</f>
        <v>3</v>
      </c>
      <c r="AF6" s="18">
        <f t="shared" si="4"/>
        <v>160</v>
      </c>
      <c r="AG6" s="19">
        <f t="shared" ref="AG6:AJ9" si="5">C6+I6+O6+U6+AA6</f>
        <v>466</v>
      </c>
      <c r="AH6" s="19">
        <f t="shared" si="5"/>
        <v>9435</v>
      </c>
      <c r="AI6" s="19">
        <f t="shared" si="5"/>
        <v>306</v>
      </c>
      <c r="AJ6" s="19">
        <f t="shared" si="5"/>
        <v>7856</v>
      </c>
      <c r="AK6" s="19">
        <f t="shared" ref="AK6:AL9" si="6">AG6-AI6</f>
        <v>160</v>
      </c>
      <c r="AL6" s="19">
        <f t="shared" si="6"/>
        <v>1579</v>
      </c>
    </row>
    <row r="7" spans="1:39" s="15" customFormat="1" ht="32.25" customHeight="1" x14ac:dyDescent="0.3">
      <c r="A7" s="16">
        <v>2</v>
      </c>
      <c r="B7" s="17" t="s">
        <v>37</v>
      </c>
      <c r="C7" s="17">
        <f>324+110</f>
        <v>434</v>
      </c>
      <c r="D7" s="17">
        <f>1316+476</f>
        <v>1792</v>
      </c>
      <c r="E7" s="17">
        <v>324</v>
      </c>
      <c r="F7" s="17">
        <v>1316</v>
      </c>
      <c r="G7" s="17">
        <f t="shared" si="0"/>
        <v>110</v>
      </c>
      <c r="H7" s="17">
        <f t="shared" si="0"/>
        <v>476</v>
      </c>
      <c r="I7" s="17">
        <f>75+43</f>
        <v>118</v>
      </c>
      <c r="J7" s="17">
        <f>1250+371</f>
        <v>1621</v>
      </c>
      <c r="K7" s="17">
        <v>75</v>
      </c>
      <c r="L7" s="17">
        <v>1250</v>
      </c>
      <c r="M7" s="17">
        <f t="shared" si="1"/>
        <v>43</v>
      </c>
      <c r="N7" s="17">
        <f t="shared" si="1"/>
        <v>371</v>
      </c>
      <c r="O7" s="17">
        <f>1+2</f>
        <v>3</v>
      </c>
      <c r="P7" s="17">
        <f>80+70</f>
        <v>150</v>
      </c>
      <c r="Q7" s="17">
        <v>1</v>
      </c>
      <c r="R7" s="17">
        <v>80</v>
      </c>
      <c r="S7" s="17">
        <f t="shared" si="2"/>
        <v>2</v>
      </c>
      <c r="T7" s="17">
        <f t="shared" si="2"/>
        <v>70</v>
      </c>
      <c r="U7" s="17">
        <f>69+12</f>
        <v>81</v>
      </c>
      <c r="V7" s="17">
        <f>2606+46</f>
        <v>2652</v>
      </c>
      <c r="W7" s="17">
        <v>69</v>
      </c>
      <c r="X7" s="17">
        <v>2606</v>
      </c>
      <c r="Y7" s="17">
        <f t="shared" si="3"/>
        <v>12</v>
      </c>
      <c r="Z7" s="17">
        <f t="shared" si="3"/>
        <v>46</v>
      </c>
      <c r="AA7" s="17">
        <f>0+8</f>
        <v>8</v>
      </c>
      <c r="AB7" s="17">
        <f>0+1045</f>
        <v>1045</v>
      </c>
      <c r="AC7" s="17">
        <v>0</v>
      </c>
      <c r="AD7" s="17">
        <v>0</v>
      </c>
      <c r="AE7" s="17">
        <f t="shared" si="4"/>
        <v>8</v>
      </c>
      <c r="AF7" s="17">
        <f t="shared" si="4"/>
        <v>1045</v>
      </c>
      <c r="AG7" s="17">
        <f t="shared" si="5"/>
        <v>644</v>
      </c>
      <c r="AH7" s="17">
        <f t="shared" si="5"/>
        <v>7260</v>
      </c>
      <c r="AI7" s="17">
        <f t="shared" si="5"/>
        <v>469</v>
      </c>
      <c r="AJ7" s="17">
        <f t="shared" si="5"/>
        <v>5252</v>
      </c>
      <c r="AK7" s="20">
        <f t="shared" si="6"/>
        <v>175</v>
      </c>
      <c r="AL7" s="20">
        <f t="shared" si="6"/>
        <v>2008</v>
      </c>
    </row>
    <row r="8" spans="1:39" s="15" customFormat="1" ht="32.25" customHeight="1" x14ac:dyDescent="0.3">
      <c r="A8" s="16">
        <v>3</v>
      </c>
      <c r="B8" s="17" t="s">
        <v>38</v>
      </c>
      <c r="C8" s="17">
        <f>489+60</f>
        <v>549</v>
      </c>
      <c r="D8" s="17">
        <f>2226+258</f>
        <v>2484</v>
      </c>
      <c r="E8" s="17">
        <v>489</v>
      </c>
      <c r="F8" s="17">
        <v>2226</v>
      </c>
      <c r="G8" s="17">
        <f t="shared" si="0"/>
        <v>60</v>
      </c>
      <c r="H8" s="17">
        <f t="shared" si="0"/>
        <v>258</v>
      </c>
      <c r="I8" s="17">
        <f>139+22</f>
        <v>161</v>
      </c>
      <c r="J8" s="17">
        <f>1301+259</f>
        <v>1560</v>
      </c>
      <c r="K8" s="17">
        <v>139</v>
      </c>
      <c r="L8" s="17">
        <v>1301</v>
      </c>
      <c r="M8" s="17">
        <f t="shared" si="1"/>
        <v>22</v>
      </c>
      <c r="N8" s="17">
        <f t="shared" si="1"/>
        <v>259</v>
      </c>
      <c r="O8" s="17">
        <f>6+3</f>
        <v>9</v>
      </c>
      <c r="P8" s="17">
        <f>138+80</f>
        <v>218</v>
      </c>
      <c r="Q8" s="17">
        <v>6</v>
      </c>
      <c r="R8" s="17">
        <v>138</v>
      </c>
      <c r="S8" s="17">
        <f t="shared" si="2"/>
        <v>3</v>
      </c>
      <c r="T8" s="17">
        <f t="shared" si="2"/>
        <v>80</v>
      </c>
      <c r="U8" s="17">
        <f>29+7</f>
        <v>36</v>
      </c>
      <c r="V8" s="17">
        <f>133+21</f>
        <v>154</v>
      </c>
      <c r="W8" s="17">
        <v>29</v>
      </c>
      <c r="X8" s="17">
        <v>133</v>
      </c>
      <c r="Y8" s="17">
        <f t="shared" si="3"/>
        <v>7</v>
      </c>
      <c r="Z8" s="17">
        <f t="shared" si="3"/>
        <v>21</v>
      </c>
      <c r="AA8" s="17">
        <f>12+7</f>
        <v>19</v>
      </c>
      <c r="AB8" s="17">
        <f>1472+1409</f>
        <v>2881</v>
      </c>
      <c r="AC8" s="17">
        <v>12</v>
      </c>
      <c r="AD8" s="17">
        <v>1472</v>
      </c>
      <c r="AE8" s="17">
        <f t="shared" si="4"/>
        <v>7</v>
      </c>
      <c r="AF8" s="17">
        <f t="shared" si="4"/>
        <v>1409</v>
      </c>
      <c r="AG8" s="17">
        <f t="shared" si="5"/>
        <v>774</v>
      </c>
      <c r="AH8" s="17">
        <f t="shared" si="5"/>
        <v>7297</v>
      </c>
      <c r="AI8" s="17">
        <f t="shared" si="5"/>
        <v>675</v>
      </c>
      <c r="AJ8" s="17">
        <f t="shared" si="5"/>
        <v>5270</v>
      </c>
      <c r="AK8" s="20">
        <f t="shared" si="6"/>
        <v>99</v>
      </c>
      <c r="AL8" s="20">
        <f t="shared" si="6"/>
        <v>2027</v>
      </c>
    </row>
    <row r="9" spans="1:39" ht="38.25" customHeight="1" x14ac:dyDescent="0.3">
      <c r="A9" s="17">
        <v>4</v>
      </c>
      <c r="B9" s="17" t="s">
        <v>39</v>
      </c>
      <c r="C9" s="17">
        <f>569+454</f>
        <v>1023</v>
      </c>
      <c r="D9" s="17">
        <f>2451+1838</f>
        <v>4289</v>
      </c>
      <c r="E9" s="17">
        <v>569</v>
      </c>
      <c r="F9" s="17">
        <v>2451</v>
      </c>
      <c r="G9" s="17">
        <f t="shared" si="0"/>
        <v>454</v>
      </c>
      <c r="H9" s="17">
        <f t="shared" si="0"/>
        <v>1838</v>
      </c>
      <c r="I9" s="17">
        <f>109+139</f>
        <v>248</v>
      </c>
      <c r="J9" s="17">
        <f>898+1222</f>
        <v>2120</v>
      </c>
      <c r="K9" s="17">
        <v>109</v>
      </c>
      <c r="L9" s="17">
        <v>898</v>
      </c>
      <c r="M9" s="17">
        <f t="shared" si="1"/>
        <v>139</v>
      </c>
      <c r="N9" s="17">
        <f t="shared" si="1"/>
        <v>1222</v>
      </c>
      <c r="O9" s="17">
        <f>9+9</f>
        <v>18</v>
      </c>
      <c r="P9" s="17">
        <f>247+228</f>
        <v>475</v>
      </c>
      <c r="Q9" s="17">
        <v>9</v>
      </c>
      <c r="R9" s="17">
        <v>247</v>
      </c>
      <c r="S9" s="17">
        <f t="shared" si="2"/>
        <v>9</v>
      </c>
      <c r="T9" s="17">
        <f t="shared" si="2"/>
        <v>228</v>
      </c>
      <c r="U9" s="17">
        <f>95+124</f>
        <v>219</v>
      </c>
      <c r="V9" s="17">
        <f>399+512</f>
        <v>911</v>
      </c>
      <c r="W9" s="17">
        <v>95</v>
      </c>
      <c r="X9" s="17">
        <v>399</v>
      </c>
      <c r="Y9" s="17">
        <f t="shared" si="3"/>
        <v>124</v>
      </c>
      <c r="Z9" s="17">
        <f t="shared" si="3"/>
        <v>512</v>
      </c>
      <c r="AA9" s="17">
        <f>17+23</f>
        <v>40</v>
      </c>
      <c r="AB9" s="17">
        <f>2720+2726</f>
        <v>5446</v>
      </c>
      <c r="AC9" s="17">
        <v>17</v>
      </c>
      <c r="AD9" s="17">
        <v>2720</v>
      </c>
      <c r="AE9" s="17">
        <f t="shared" si="4"/>
        <v>23</v>
      </c>
      <c r="AF9" s="17">
        <f t="shared" si="4"/>
        <v>2726</v>
      </c>
      <c r="AG9" s="17">
        <f t="shared" si="5"/>
        <v>1548</v>
      </c>
      <c r="AH9" s="17">
        <f t="shared" si="5"/>
        <v>13241</v>
      </c>
      <c r="AI9" s="17">
        <f t="shared" si="5"/>
        <v>799</v>
      </c>
      <c r="AJ9" s="17">
        <f t="shared" si="5"/>
        <v>6715</v>
      </c>
      <c r="AK9" s="20">
        <f t="shared" si="6"/>
        <v>749</v>
      </c>
      <c r="AL9" s="20">
        <f t="shared" si="6"/>
        <v>6526</v>
      </c>
    </row>
    <row r="10" spans="1:39" ht="29.25" customHeight="1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21"/>
    </row>
    <row r="11" spans="1:39" ht="30" customHeight="1" x14ac:dyDescent="0.3">
      <c r="A11" s="17">
        <v>2</v>
      </c>
    </row>
    <row r="12" spans="1:39" ht="38.25" customHeight="1" x14ac:dyDescent="0.3">
      <c r="A12" s="17">
        <v>3</v>
      </c>
    </row>
    <row r="13" spans="1:39" ht="42" customHeight="1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0"/>
      <c r="AL13" s="20"/>
    </row>
    <row r="14" spans="1:39" ht="65.25" hidden="1" customHeigh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20"/>
      <c r="AL14" s="20"/>
    </row>
    <row r="15" spans="1:39" s="15" customFormat="1" ht="65.25" hidden="1" customHeight="1" x14ac:dyDescent="0.3">
      <c r="A15" s="22" t="s">
        <v>40</v>
      </c>
      <c r="B15" s="22"/>
      <c r="C15" s="16">
        <f>SUM(C9:C13)</f>
        <v>1023</v>
      </c>
      <c r="D15" s="16">
        <f t="shared" ref="D15:AL15" si="7">SUM(D9:D13)</f>
        <v>4289</v>
      </c>
      <c r="E15" s="16">
        <f t="shared" si="7"/>
        <v>569</v>
      </c>
      <c r="F15" s="16">
        <f t="shared" si="7"/>
        <v>2451</v>
      </c>
      <c r="G15" s="16">
        <f t="shared" si="7"/>
        <v>454</v>
      </c>
      <c r="H15" s="16">
        <f t="shared" si="7"/>
        <v>1838</v>
      </c>
      <c r="I15" s="16">
        <f t="shared" si="7"/>
        <v>248</v>
      </c>
      <c r="J15" s="16">
        <f t="shared" si="7"/>
        <v>2120</v>
      </c>
      <c r="K15" s="16">
        <f t="shared" si="7"/>
        <v>109</v>
      </c>
      <c r="L15" s="16">
        <f t="shared" si="7"/>
        <v>898</v>
      </c>
      <c r="M15" s="16">
        <f t="shared" si="7"/>
        <v>139</v>
      </c>
      <c r="N15" s="16">
        <f t="shared" si="7"/>
        <v>1222</v>
      </c>
      <c r="O15" s="16">
        <f t="shared" si="7"/>
        <v>18</v>
      </c>
      <c r="P15" s="16">
        <f t="shared" si="7"/>
        <v>475</v>
      </c>
      <c r="Q15" s="16">
        <f t="shared" si="7"/>
        <v>9</v>
      </c>
      <c r="R15" s="16">
        <f t="shared" si="7"/>
        <v>247</v>
      </c>
      <c r="S15" s="16">
        <f t="shared" si="7"/>
        <v>9</v>
      </c>
      <c r="T15" s="16">
        <f t="shared" si="7"/>
        <v>228</v>
      </c>
      <c r="U15" s="16">
        <f t="shared" si="7"/>
        <v>219</v>
      </c>
      <c r="V15" s="16">
        <f t="shared" si="7"/>
        <v>911</v>
      </c>
      <c r="W15" s="16">
        <f t="shared" si="7"/>
        <v>95</v>
      </c>
      <c r="X15" s="16">
        <f t="shared" si="7"/>
        <v>399</v>
      </c>
      <c r="Y15" s="16">
        <f t="shared" si="7"/>
        <v>124</v>
      </c>
      <c r="Z15" s="16">
        <f t="shared" si="7"/>
        <v>512</v>
      </c>
      <c r="AA15" s="16">
        <f t="shared" si="7"/>
        <v>40</v>
      </c>
      <c r="AB15" s="16">
        <f t="shared" si="7"/>
        <v>5446</v>
      </c>
      <c r="AC15" s="16">
        <f t="shared" si="7"/>
        <v>17</v>
      </c>
      <c r="AD15" s="16">
        <f t="shared" si="7"/>
        <v>2720</v>
      </c>
      <c r="AE15" s="16">
        <f t="shared" si="7"/>
        <v>23</v>
      </c>
      <c r="AF15" s="16">
        <f t="shared" si="7"/>
        <v>2726</v>
      </c>
      <c r="AG15" s="16">
        <f t="shared" si="7"/>
        <v>1548</v>
      </c>
      <c r="AH15" s="16">
        <f t="shared" si="7"/>
        <v>13241</v>
      </c>
      <c r="AI15" s="16">
        <f t="shared" si="7"/>
        <v>799</v>
      </c>
      <c r="AJ15" s="16">
        <f t="shared" si="7"/>
        <v>6715</v>
      </c>
      <c r="AK15" s="16">
        <f t="shared" si="7"/>
        <v>749</v>
      </c>
      <c r="AL15" s="16">
        <f t="shared" si="7"/>
        <v>6526</v>
      </c>
    </row>
  </sheetData>
  <mergeCells count="39">
    <mergeCell ref="U3:V3"/>
    <mergeCell ref="A3:A5"/>
    <mergeCell ref="B3:B5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AI3:AJ3"/>
    <mergeCell ref="AK3:AL3"/>
    <mergeCell ref="C4:D4"/>
    <mergeCell ref="E4:F4"/>
    <mergeCell ref="G4:H4"/>
    <mergeCell ref="I4:J4"/>
    <mergeCell ref="K4:L4"/>
    <mergeCell ref="M4:N4"/>
    <mergeCell ref="O4:P4"/>
    <mergeCell ref="Q4:R4"/>
    <mergeCell ref="W3:X3"/>
    <mergeCell ref="Y3:Z3"/>
    <mergeCell ref="AA3:AB3"/>
    <mergeCell ref="AC3:AD3"/>
    <mergeCell ref="AE3:AF3"/>
    <mergeCell ref="AG3:AH3"/>
    <mergeCell ref="AE4:AF4"/>
    <mergeCell ref="AG4:AH4"/>
    <mergeCell ref="AI4:AJ4"/>
    <mergeCell ref="AK4:AL4"/>
    <mergeCell ref="A15:B15"/>
    <mergeCell ref="S4:T4"/>
    <mergeCell ref="U4:V4"/>
    <mergeCell ref="W4:X4"/>
    <mergeCell ref="Y4:Z4"/>
    <mergeCell ref="AA4:AB4"/>
    <mergeCell ref="AC4:AD4"/>
  </mergeCells>
  <printOptions horizontalCentered="1" verticalCentered="1"/>
  <pageMargins left="0.45" right="0" top="0.35" bottom="0.35" header="0.3" footer="0.3"/>
  <pageSetup paperSize="5" scale="85" orientation="landscape" blackAndWhite="1" r:id="rId1"/>
  <headerFooter>
    <oddFooter>Page &amp;P of &amp;N</oddFooter>
  </headerFooter>
  <colBreaks count="1" manualBreakCount="1">
    <brk id="20" min="2" max="2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workbookViewId="0">
      <selection activeCell="F13" sqref="F13"/>
    </sheetView>
  </sheetViews>
  <sheetFormatPr defaultRowHeight="14.4" x14ac:dyDescent="0.3"/>
  <cols>
    <col min="1" max="1" width="13.33203125" customWidth="1"/>
    <col min="2" max="2" width="15.44140625" customWidth="1"/>
    <col min="3" max="3" width="17.88671875" customWidth="1"/>
    <col min="4" max="4" width="20.33203125" customWidth="1"/>
    <col min="257" max="257" width="13.33203125" customWidth="1"/>
    <col min="258" max="258" width="15.44140625" customWidth="1"/>
    <col min="259" max="259" width="17.88671875" customWidth="1"/>
    <col min="260" max="260" width="20.33203125" customWidth="1"/>
    <col min="513" max="513" width="13.33203125" customWidth="1"/>
    <col min="514" max="514" width="15.44140625" customWidth="1"/>
    <col min="515" max="515" width="17.88671875" customWidth="1"/>
    <col min="516" max="516" width="20.33203125" customWidth="1"/>
    <col min="769" max="769" width="13.33203125" customWidth="1"/>
    <col min="770" max="770" width="15.44140625" customWidth="1"/>
    <col min="771" max="771" width="17.88671875" customWidth="1"/>
    <col min="772" max="772" width="20.33203125" customWidth="1"/>
    <col min="1025" max="1025" width="13.33203125" customWidth="1"/>
    <col min="1026" max="1026" width="15.44140625" customWidth="1"/>
    <col min="1027" max="1027" width="17.88671875" customWidth="1"/>
    <col min="1028" max="1028" width="20.33203125" customWidth="1"/>
    <col min="1281" max="1281" width="13.33203125" customWidth="1"/>
    <col min="1282" max="1282" width="15.44140625" customWidth="1"/>
    <col min="1283" max="1283" width="17.88671875" customWidth="1"/>
    <col min="1284" max="1284" width="20.33203125" customWidth="1"/>
    <col min="1537" max="1537" width="13.33203125" customWidth="1"/>
    <col min="1538" max="1538" width="15.44140625" customWidth="1"/>
    <col min="1539" max="1539" width="17.88671875" customWidth="1"/>
    <col min="1540" max="1540" width="20.33203125" customWidth="1"/>
    <col min="1793" max="1793" width="13.33203125" customWidth="1"/>
    <col min="1794" max="1794" width="15.44140625" customWidth="1"/>
    <col min="1795" max="1795" width="17.88671875" customWidth="1"/>
    <col min="1796" max="1796" width="20.33203125" customWidth="1"/>
    <col min="2049" max="2049" width="13.33203125" customWidth="1"/>
    <col min="2050" max="2050" width="15.44140625" customWidth="1"/>
    <col min="2051" max="2051" width="17.88671875" customWidth="1"/>
    <col min="2052" max="2052" width="20.33203125" customWidth="1"/>
    <col min="2305" max="2305" width="13.33203125" customWidth="1"/>
    <col min="2306" max="2306" width="15.44140625" customWidth="1"/>
    <col min="2307" max="2307" width="17.88671875" customWidth="1"/>
    <col min="2308" max="2308" width="20.33203125" customWidth="1"/>
    <col min="2561" max="2561" width="13.33203125" customWidth="1"/>
    <col min="2562" max="2562" width="15.44140625" customWidth="1"/>
    <col min="2563" max="2563" width="17.88671875" customWidth="1"/>
    <col min="2564" max="2564" width="20.33203125" customWidth="1"/>
    <col min="2817" max="2817" width="13.33203125" customWidth="1"/>
    <col min="2818" max="2818" width="15.44140625" customWidth="1"/>
    <col min="2819" max="2819" width="17.88671875" customWidth="1"/>
    <col min="2820" max="2820" width="20.33203125" customWidth="1"/>
    <col min="3073" max="3073" width="13.33203125" customWidth="1"/>
    <col min="3074" max="3074" width="15.44140625" customWidth="1"/>
    <col min="3075" max="3075" width="17.88671875" customWidth="1"/>
    <col min="3076" max="3076" width="20.33203125" customWidth="1"/>
    <col min="3329" max="3329" width="13.33203125" customWidth="1"/>
    <col min="3330" max="3330" width="15.44140625" customWidth="1"/>
    <col min="3331" max="3331" width="17.88671875" customWidth="1"/>
    <col min="3332" max="3332" width="20.33203125" customWidth="1"/>
    <col min="3585" max="3585" width="13.33203125" customWidth="1"/>
    <col min="3586" max="3586" width="15.44140625" customWidth="1"/>
    <col min="3587" max="3587" width="17.88671875" customWidth="1"/>
    <col min="3588" max="3588" width="20.33203125" customWidth="1"/>
    <col min="3841" max="3841" width="13.33203125" customWidth="1"/>
    <col min="3842" max="3842" width="15.44140625" customWidth="1"/>
    <col min="3843" max="3843" width="17.88671875" customWidth="1"/>
    <col min="3844" max="3844" width="20.33203125" customWidth="1"/>
    <col min="4097" max="4097" width="13.33203125" customWidth="1"/>
    <col min="4098" max="4098" width="15.44140625" customWidth="1"/>
    <col min="4099" max="4099" width="17.88671875" customWidth="1"/>
    <col min="4100" max="4100" width="20.33203125" customWidth="1"/>
    <col min="4353" max="4353" width="13.33203125" customWidth="1"/>
    <col min="4354" max="4354" width="15.44140625" customWidth="1"/>
    <col min="4355" max="4355" width="17.88671875" customWidth="1"/>
    <col min="4356" max="4356" width="20.33203125" customWidth="1"/>
    <col min="4609" max="4609" width="13.33203125" customWidth="1"/>
    <col min="4610" max="4610" width="15.44140625" customWidth="1"/>
    <col min="4611" max="4611" width="17.88671875" customWidth="1"/>
    <col min="4612" max="4612" width="20.33203125" customWidth="1"/>
    <col min="4865" max="4865" width="13.33203125" customWidth="1"/>
    <col min="4866" max="4866" width="15.44140625" customWidth="1"/>
    <col min="4867" max="4867" width="17.88671875" customWidth="1"/>
    <col min="4868" max="4868" width="20.33203125" customWidth="1"/>
    <col min="5121" max="5121" width="13.33203125" customWidth="1"/>
    <col min="5122" max="5122" width="15.44140625" customWidth="1"/>
    <col min="5123" max="5123" width="17.88671875" customWidth="1"/>
    <col min="5124" max="5124" width="20.33203125" customWidth="1"/>
    <col min="5377" max="5377" width="13.33203125" customWidth="1"/>
    <col min="5378" max="5378" width="15.44140625" customWidth="1"/>
    <col min="5379" max="5379" width="17.88671875" customWidth="1"/>
    <col min="5380" max="5380" width="20.33203125" customWidth="1"/>
    <col min="5633" max="5633" width="13.33203125" customWidth="1"/>
    <col min="5634" max="5634" width="15.44140625" customWidth="1"/>
    <col min="5635" max="5635" width="17.88671875" customWidth="1"/>
    <col min="5636" max="5636" width="20.33203125" customWidth="1"/>
    <col min="5889" max="5889" width="13.33203125" customWidth="1"/>
    <col min="5890" max="5890" width="15.44140625" customWidth="1"/>
    <col min="5891" max="5891" width="17.88671875" customWidth="1"/>
    <col min="5892" max="5892" width="20.33203125" customWidth="1"/>
    <col min="6145" max="6145" width="13.33203125" customWidth="1"/>
    <col min="6146" max="6146" width="15.44140625" customWidth="1"/>
    <col min="6147" max="6147" width="17.88671875" customWidth="1"/>
    <col min="6148" max="6148" width="20.33203125" customWidth="1"/>
    <col min="6401" max="6401" width="13.33203125" customWidth="1"/>
    <col min="6402" max="6402" width="15.44140625" customWidth="1"/>
    <col min="6403" max="6403" width="17.88671875" customWidth="1"/>
    <col min="6404" max="6404" width="20.33203125" customWidth="1"/>
    <col min="6657" max="6657" width="13.33203125" customWidth="1"/>
    <col min="6658" max="6658" width="15.44140625" customWidth="1"/>
    <col min="6659" max="6659" width="17.88671875" customWidth="1"/>
    <col min="6660" max="6660" width="20.33203125" customWidth="1"/>
    <col min="6913" max="6913" width="13.33203125" customWidth="1"/>
    <col min="6914" max="6914" width="15.44140625" customWidth="1"/>
    <col min="6915" max="6915" width="17.88671875" customWidth="1"/>
    <col min="6916" max="6916" width="20.33203125" customWidth="1"/>
    <col min="7169" max="7169" width="13.33203125" customWidth="1"/>
    <col min="7170" max="7170" width="15.44140625" customWidth="1"/>
    <col min="7171" max="7171" width="17.88671875" customWidth="1"/>
    <col min="7172" max="7172" width="20.33203125" customWidth="1"/>
    <col min="7425" max="7425" width="13.33203125" customWidth="1"/>
    <col min="7426" max="7426" width="15.44140625" customWidth="1"/>
    <col min="7427" max="7427" width="17.88671875" customWidth="1"/>
    <col min="7428" max="7428" width="20.33203125" customWidth="1"/>
    <col min="7681" max="7681" width="13.33203125" customWidth="1"/>
    <col min="7682" max="7682" width="15.44140625" customWidth="1"/>
    <col min="7683" max="7683" width="17.88671875" customWidth="1"/>
    <col min="7684" max="7684" width="20.33203125" customWidth="1"/>
    <col min="7937" max="7937" width="13.33203125" customWidth="1"/>
    <col min="7938" max="7938" width="15.44140625" customWidth="1"/>
    <col min="7939" max="7939" width="17.88671875" customWidth="1"/>
    <col min="7940" max="7940" width="20.33203125" customWidth="1"/>
    <col min="8193" max="8193" width="13.33203125" customWidth="1"/>
    <col min="8194" max="8194" width="15.44140625" customWidth="1"/>
    <col min="8195" max="8195" width="17.88671875" customWidth="1"/>
    <col min="8196" max="8196" width="20.33203125" customWidth="1"/>
    <col min="8449" max="8449" width="13.33203125" customWidth="1"/>
    <col min="8450" max="8450" width="15.44140625" customWidth="1"/>
    <col min="8451" max="8451" width="17.88671875" customWidth="1"/>
    <col min="8452" max="8452" width="20.33203125" customWidth="1"/>
    <col min="8705" max="8705" width="13.33203125" customWidth="1"/>
    <col min="8706" max="8706" width="15.44140625" customWidth="1"/>
    <col min="8707" max="8707" width="17.88671875" customWidth="1"/>
    <col min="8708" max="8708" width="20.33203125" customWidth="1"/>
    <col min="8961" max="8961" width="13.33203125" customWidth="1"/>
    <col min="8962" max="8962" width="15.44140625" customWidth="1"/>
    <col min="8963" max="8963" width="17.88671875" customWidth="1"/>
    <col min="8964" max="8964" width="20.33203125" customWidth="1"/>
    <col min="9217" max="9217" width="13.33203125" customWidth="1"/>
    <col min="9218" max="9218" width="15.44140625" customWidth="1"/>
    <col min="9219" max="9219" width="17.88671875" customWidth="1"/>
    <col min="9220" max="9220" width="20.33203125" customWidth="1"/>
    <col min="9473" max="9473" width="13.33203125" customWidth="1"/>
    <col min="9474" max="9474" width="15.44140625" customWidth="1"/>
    <col min="9475" max="9475" width="17.88671875" customWidth="1"/>
    <col min="9476" max="9476" width="20.33203125" customWidth="1"/>
    <col min="9729" max="9729" width="13.33203125" customWidth="1"/>
    <col min="9730" max="9730" width="15.44140625" customWidth="1"/>
    <col min="9731" max="9731" width="17.88671875" customWidth="1"/>
    <col min="9732" max="9732" width="20.33203125" customWidth="1"/>
    <col min="9985" max="9985" width="13.33203125" customWidth="1"/>
    <col min="9986" max="9986" width="15.44140625" customWidth="1"/>
    <col min="9987" max="9987" width="17.88671875" customWidth="1"/>
    <col min="9988" max="9988" width="20.33203125" customWidth="1"/>
    <col min="10241" max="10241" width="13.33203125" customWidth="1"/>
    <col min="10242" max="10242" width="15.44140625" customWidth="1"/>
    <col min="10243" max="10243" width="17.88671875" customWidth="1"/>
    <col min="10244" max="10244" width="20.33203125" customWidth="1"/>
    <col min="10497" max="10497" width="13.33203125" customWidth="1"/>
    <col min="10498" max="10498" width="15.44140625" customWidth="1"/>
    <col min="10499" max="10499" width="17.88671875" customWidth="1"/>
    <col min="10500" max="10500" width="20.33203125" customWidth="1"/>
    <col min="10753" max="10753" width="13.33203125" customWidth="1"/>
    <col min="10754" max="10754" width="15.44140625" customWidth="1"/>
    <col min="10755" max="10755" width="17.88671875" customWidth="1"/>
    <col min="10756" max="10756" width="20.33203125" customWidth="1"/>
    <col min="11009" max="11009" width="13.33203125" customWidth="1"/>
    <col min="11010" max="11010" width="15.44140625" customWidth="1"/>
    <col min="11011" max="11011" width="17.88671875" customWidth="1"/>
    <col min="11012" max="11012" width="20.33203125" customWidth="1"/>
    <col min="11265" max="11265" width="13.33203125" customWidth="1"/>
    <col min="11266" max="11266" width="15.44140625" customWidth="1"/>
    <col min="11267" max="11267" width="17.88671875" customWidth="1"/>
    <col min="11268" max="11268" width="20.33203125" customWidth="1"/>
    <col min="11521" max="11521" width="13.33203125" customWidth="1"/>
    <col min="11522" max="11522" width="15.44140625" customWidth="1"/>
    <col min="11523" max="11523" width="17.88671875" customWidth="1"/>
    <col min="11524" max="11524" width="20.33203125" customWidth="1"/>
    <col min="11777" max="11777" width="13.33203125" customWidth="1"/>
    <col min="11778" max="11778" width="15.44140625" customWidth="1"/>
    <col min="11779" max="11779" width="17.88671875" customWidth="1"/>
    <col min="11780" max="11780" width="20.33203125" customWidth="1"/>
    <col min="12033" max="12033" width="13.33203125" customWidth="1"/>
    <col min="12034" max="12034" width="15.44140625" customWidth="1"/>
    <col min="12035" max="12035" width="17.88671875" customWidth="1"/>
    <col min="12036" max="12036" width="20.33203125" customWidth="1"/>
    <col min="12289" max="12289" width="13.33203125" customWidth="1"/>
    <col min="12290" max="12290" width="15.44140625" customWidth="1"/>
    <col min="12291" max="12291" width="17.88671875" customWidth="1"/>
    <col min="12292" max="12292" width="20.33203125" customWidth="1"/>
    <col min="12545" max="12545" width="13.33203125" customWidth="1"/>
    <col min="12546" max="12546" width="15.44140625" customWidth="1"/>
    <col min="12547" max="12547" width="17.88671875" customWidth="1"/>
    <col min="12548" max="12548" width="20.33203125" customWidth="1"/>
    <col min="12801" max="12801" width="13.33203125" customWidth="1"/>
    <col min="12802" max="12802" width="15.44140625" customWidth="1"/>
    <col min="12803" max="12803" width="17.88671875" customWidth="1"/>
    <col min="12804" max="12804" width="20.33203125" customWidth="1"/>
    <col min="13057" max="13057" width="13.33203125" customWidth="1"/>
    <col min="13058" max="13058" width="15.44140625" customWidth="1"/>
    <col min="13059" max="13059" width="17.88671875" customWidth="1"/>
    <col min="13060" max="13060" width="20.33203125" customWidth="1"/>
    <col min="13313" max="13313" width="13.33203125" customWidth="1"/>
    <col min="13314" max="13314" width="15.44140625" customWidth="1"/>
    <col min="13315" max="13315" width="17.88671875" customWidth="1"/>
    <col min="13316" max="13316" width="20.33203125" customWidth="1"/>
    <col min="13569" max="13569" width="13.33203125" customWidth="1"/>
    <col min="13570" max="13570" width="15.44140625" customWidth="1"/>
    <col min="13571" max="13571" width="17.88671875" customWidth="1"/>
    <col min="13572" max="13572" width="20.33203125" customWidth="1"/>
    <col min="13825" max="13825" width="13.33203125" customWidth="1"/>
    <col min="13826" max="13826" width="15.44140625" customWidth="1"/>
    <col min="13827" max="13827" width="17.88671875" customWidth="1"/>
    <col min="13828" max="13828" width="20.33203125" customWidth="1"/>
    <col min="14081" max="14081" width="13.33203125" customWidth="1"/>
    <col min="14082" max="14082" width="15.44140625" customWidth="1"/>
    <col min="14083" max="14083" width="17.88671875" customWidth="1"/>
    <col min="14084" max="14084" width="20.33203125" customWidth="1"/>
    <col min="14337" max="14337" width="13.33203125" customWidth="1"/>
    <col min="14338" max="14338" width="15.44140625" customWidth="1"/>
    <col min="14339" max="14339" width="17.88671875" customWidth="1"/>
    <col min="14340" max="14340" width="20.33203125" customWidth="1"/>
    <col min="14593" max="14593" width="13.33203125" customWidth="1"/>
    <col min="14594" max="14594" width="15.44140625" customWidth="1"/>
    <col min="14595" max="14595" width="17.88671875" customWidth="1"/>
    <col min="14596" max="14596" width="20.33203125" customWidth="1"/>
    <col min="14849" max="14849" width="13.33203125" customWidth="1"/>
    <col min="14850" max="14850" width="15.44140625" customWidth="1"/>
    <col min="14851" max="14851" width="17.88671875" customWidth="1"/>
    <col min="14852" max="14852" width="20.33203125" customWidth="1"/>
    <col min="15105" max="15105" width="13.33203125" customWidth="1"/>
    <col min="15106" max="15106" width="15.44140625" customWidth="1"/>
    <col min="15107" max="15107" width="17.88671875" customWidth="1"/>
    <col min="15108" max="15108" width="20.33203125" customWidth="1"/>
    <col min="15361" max="15361" width="13.33203125" customWidth="1"/>
    <col min="15362" max="15362" width="15.44140625" customWidth="1"/>
    <col min="15363" max="15363" width="17.88671875" customWidth="1"/>
    <col min="15364" max="15364" width="20.33203125" customWidth="1"/>
    <col min="15617" max="15617" width="13.33203125" customWidth="1"/>
    <col min="15618" max="15618" width="15.44140625" customWidth="1"/>
    <col min="15619" max="15619" width="17.88671875" customWidth="1"/>
    <col min="15620" max="15620" width="20.33203125" customWidth="1"/>
    <col min="15873" max="15873" width="13.33203125" customWidth="1"/>
    <col min="15874" max="15874" width="15.44140625" customWidth="1"/>
    <col min="15875" max="15875" width="17.88671875" customWidth="1"/>
    <col min="15876" max="15876" width="20.33203125" customWidth="1"/>
    <col min="16129" max="16129" width="13.33203125" customWidth="1"/>
    <col min="16130" max="16130" width="15.44140625" customWidth="1"/>
    <col min="16131" max="16131" width="17.88671875" customWidth="1"/>
    <col min="16132" max="16132" width="20.33203125" customWidth="1"/>
  </cols>
  <sheetData>
    <row r="1" spans="1:37" ht="40.5" customHeight="1" x14ac:dyDescent="0.35">
      <c r="A1" s="26" t="s">
        <v>0</v>
      </c>
      <c r="B1" s="26"/>
      <c r="C1" s="26"/>
      <c r="D1" s="26"/>
    </row>
    <row r="2" spans="1:37" ht="46.8" x14ac:dyDescent="0.3">
      <c r="A2" s="1"/>
      <c r="B2" s="2" t="s">
        <v>1</v>
      </c>
      <c r="C2" s="3" t="s">
        <v>2</v>
      </c>
      <c r="D2" s="3" t="s">
        <v>3</v>
      </c>
    </row>
    <row r="3" spans="1:37" ht="15.6" x14ac:dyDescent="0.3">
      <c r="A3" s="4"/>
      <c r="B3" s="4" t="s">
        <v>4</v>
      </c>
      <c r="C3" s="5">
        <f>'[1]RAC_proj _V1'!AI12</f>
        <v>1051</v>
      </c>
      <c r="D3" s="5">
        <f>'[1]RAC_proj _V1'!AJ12</f>
        <v>9194</v>
      </c>
    </row>
    <row r="4" spans="1:37" ht="15.6" x14ac:dyDescent="0.3">
      <c r="A4" s="27" t="s">
        <v>5</v>
      </c>
      <c r="B4" s="4" t="s">
        <v>6</v>
      </c>
      <c r="C4" s="5">
        <f>'[1]RAC_proj _V1'!AI13</f>
        <v>1343.1780000000001</v>
      </c>
      <c r="D4" s="5">
        <f>'[1]RAC_proj _V1'!AJ13</f>
        <v>11749.932000000001</v>
      </c>
    </row>
    <row r="5" spans="1:37" ht="15.6" x14ac:dyDescent="0.3">
      <c r="A5" s="27"/>
      <c r="B5" s="4" t="s">
        <v>7</v>
      </c>
      <c r="C5" s="5">
        <f>'[1]RAC_proj _V1'!AI14</f>
        <v>1716.5814840000003</v>
      </c>
      <c r="D5" s="5">
        <f>'[1]RAC_proj _V1'!AJ14</f>
        <v>15016.413096000002</v>
      </c>
    </row>
    <row r="6" spans="1:37" ht="15.6" x14ac:dyDescent="0.3">
      <c r="A6" s="27"/>
      <c r="B6" s="4" t="s">
        <v>8</v>
      </c>
      <c r="C6" s="5">
        <f>'[1]RAC_proj _V1'!AI15</f>
        <v>2193.7911365520004</v>
      </c>
      <c r="D6" s="5">
        <f>'[1]RAC_proj _V1'!AJ15</f>
        <v>19190.975936688003</v>
      </c>
    </row>
    <row r="7" spans="1:37" ht="15.6" x14ac:dyDescent="0.3">
      <c r="A7" s="27"/>
      <c r="B7" s="4" t="s">
        <v>9</v>
      </c>
      <c r="C7" s="5">
        <f>'[1]RAC_proj _V1'!AI16</f>
        <v>2803.6650725134564</v>
      </c>
      <c r="D7" s="5">
        <f>'[1]RAC_proj _V1'!AJ16</f>
        <v>24526.067247087267</v>
      </c>
    </row>
    <row r="8" spans="1:37" ht="15.6" x14ac:dyDescent="0.3">
      <c r="A8" s="27"/>
      <c r="B8" s="4" t="s">
        <v>10</v>
      </c>
      <c r="C8" s="5">
        <f>'[1]RAC_proj _V1'!AI17</f>
        <v>3583.0839626721972</v>
      </c>
      <c r="D8" s="5">
        <f>'[1]RAC_proj _V1'!AJ17</f>
        <v>31344.313941777527</v>
      </c>
    </row>
    <row r="9" spans="1:37" ht="15.6" x14ac:dyDescent="0.3">
      <c r="A9" s="27" t="s">
        <v>11</v>
      </c>
      <c r="B9" s="4" t="s">
        <v>12</v>
      </c>
      <c r="C9" s="5">
        <f>'[1]RAC_proj _V1'!AI18</f>
        <v>3941.3923589394171</v>
      </c>
      <c r="D9" s="5">
        <f>'[1]RAC_proj _V1'!AJ18</f>
        <v>34478.745335955282</v>
      </c>
    </row>
    <row r="10" spans="1:37" ht="15.6" x14ac:dyDescent="0.3">
      <c r="A10" s="27"/>
      <c r="B10" s="4" t="s">
        <v>13</v>
      </c>
      <c r="C10" s="5">
        <f>'[1]RAC_proj _V1'!AI19</f>
        <v>4335.5315948333591</v>
      </c>
      <c r="D10" s="5">
        <f>'[1]RAC_proj _V1'!AJ19</f>
        <v>37926.619869550814</v>
      </c>
    </row>
    <row r="11" spans="1:37" ht="15.6" x14ac:dyDescent="0.3">
      <c r="A11" s="27"/>
      <c r="B11" s="4" t="s">
        <v>14</v>
      </c>
      <c r="C11" s="5">
        <f>'[1]RAC_proj _V1'!AI20</f>
        <v>4769.0847543166956</v>
      </c>
      <c r="D11" s="5">
        <f>'[1]RAC_proj _V1'!AJ20</f>
        <v>41719.281856505899</v>
      </c>
    </row>
    <row r="12" spans="1:37" ht="15.6" x14ac:dyDescent="0.3">
      <c r="A12" s="27"/>
      <c r="B12" s="4" t="s">
        <v>15</v>
      </c>
      <c r="C12" s="5">
        <f>'[1]RAC_proj _V1'!AI21</f>
        <v>5245.9932297483656</v>
      </c>
      <c r="D12" s="5">
        <f>'[1]RAC_proj _V1'!AJ21</f>
        <v>45891.21004215649</v>
      </c>
    </row>
    <row r="13" spans="1:37" ht="15.6" x14ac:dyDescent="0.3">
      <c r="A13" s="27"/>
      <c r="B13" s="4" t="s">
        <v>16</v>
      </c>
      <c r="C13" s="5">
        <f>'[1]RAC_proj _V1'!AI22</f>
        <v>5770.592552723203</v>
      </c>
      <c r="D13" s="5">
        <f>'[1]RAC_proj _V1'!AJ22</f>
        <v>50480.331046372143</v>
      </c>
    </row>
    <row r="14" spans="1:37" ht="15.6" x14ac:dyDescent="0.3">
      <c r="A14" s="6"/>
      <c r="B14" s="6"/>
      <c r="C14" s="6"/>
      <c r="D14" s="6"/>
    </row>
    <row r="15" spans="1:37" ht="15.6" x14ac:dyDescent="0.3">
      <c r="A15" s="28" t="s">
        <v>17</v>
      </c>
      <c r="B15" s="28"/>
      <c r="C15" s="28"/>
      <c r="D15" s="2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9"/>
      <c r="AK15" s="10"/>
    </row>
    <row r="16" spans="1:37" ht="49.5" customHeight="1" x14ac:dyDescent="0.3">
      <c r="A16" s="29" t="s">
        <v>18</v>
      </c>
      <c r="B16" s="28"/>
      <c r="C16" s="28"/>
      <c r="D16" s="28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2"/>
    </row>
    <row r="17" spans="1:37" ht="42" customHeight="1" x14ac:dyDescent="0.3">
      <c r="A17" s="30" t="s">
        <v>19</v>
      </c>
      <c r="B17" s="28"/>
      <c r="C17" s="28"/>
      <c r="D17" s="28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2"/>
    </row>
  </sheetData>
  <mergeCells count="6">
    <mergeCell ref="A17:D17"/>
    <mergeCell ref="A1:D1"/>
    <mergeCell ref="A4:A8"/>
    <mergeCell ref="A9:A13"/>
    <mergeCell ref="A15:D15"/>
    <mergeCell ref="A16:D16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SRTS_ service details</vt:lpstr>
      <vt:lpstr>5th and 6th CP_Proj</vt:lpstr>
      <vt:lpstr>'5th and 6th CP_Proj'!Print_Area</vt:lpstr>
      <vt:lpstr>'SRTS_ service details'!Print_Area</vt:lpstr>
      <vt:lpstr>'SRTS_ service details'!Print_Titles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TSNPDCL</dc:creator>
  <cp:lastModifiedBy>TSNPDCL</cp:lastModifiedBy>
  <dcterms:created xsi:type="dcterms:W3CDTF">2023-10-12T14:21:51Z</dcterms:created>
  <dcterms:modified xsi:type="dcterms:W3CDTF">2023-10-12T14:22:21Z</dcterms:modified>
</cp:coreProperties>
</file>