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 activeTab="1"/>
  </bookViews>
  <sheets>
    <sheet name="DTR Failures" sheetId="3" r:id="rId1"/>
    <sheet name="SAIDI&amp;SAFI" sheetId="2" r:id="rId2"/>
    <sheet name="Billing Mistakes" sheetId="4" r:id="rId3"/>
    <sheet name="Faulty Meters" sheetId="1" r:id="rId4"/>
  </sheets>
  <externalReferences>
    <externalReference r:id="rId5"/>
  </externalReferenc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4" l="1"/>
  <c r="H5" i="4" s="1"/>
  <c r="F5" i="3"/>
  <c r="H5" i="3" s="1"/>
  <c r="H18" i="4" l="1"/>
  <c r="D28" i="1"/>
  <c r="F28" i="1" s="1"/>
  <c r="E17" i="1" l="1"/>
  <c r="C17" i="1"/>
  <c r="B17" i="1"/>
  <c r="D17" i="1" s="1"/>
  <c r="F17" i="1" s="1"/>
  <c r="B18" i="1" s="1"/>
  <c r="D18" i="1" s="1"/>
  <c r="F18" i="1" s="1"/>
  <c r="B19" i="1" s="1"/>
  <c r="D19" i="1" s="1"/>
  <c r="F19" i="1" s="1"/>
  <c r="B20" i="1" s="1"/>
  <c r="D20" i="1" s="1"/>
  <c r="F20" i="1" s="1"/>
  <c r="E9" i="1" l="1"/>
  <c r="C9" i="1"/>
  <c r="E8" i="1"/>
  <c r="C8" i="1"/>
  <c r="E7" i="1"/>
  <c r="C7" i="1"/>
  <c r="B7" i="1"/>
  <c r="D7" i="1" s="1"/>
  <c r="F7" i="1" s="1"/>
  <c r="B8" i="1" s="1"/>
  <c r="D8" i="1" s="1"/>
  <c r="F8" i="1" s="1"/>
  <c r="B9" i="1" s="1"/>
  <c r="D9" i="1" s="1"/>
  <c r="F9" i="1" s="1"/>
  <c r="H70" i="2" l="1"/>
  <c r="H67" i="2"/>
  <c r="G67" i="2"/>
  <c r="E67" i="2"/>
  <c r="H64" i="2"/>
  <c r="H20" i="2" l="1"/>
  <c r="H19" i="2"/>
  <c r="H18" i="2"/>
  <c r="H14" i="2"/>
  <c r="H13" i="2"/>
  <c r="H12" i="2"/>
  <c r="H8" i="2"/>
  <c r="H7" i="2"/>
  <c r="H6" i="2"/>
</calcChain>
</file>

<file path=xl/sharedStrings.xml><?xml version="1.0" encoding="utf-8"?>
<sst xmlns="http://schemas.openxmlformats.org/spreadsheetml/2006/main" count="158" uniqueCount="71">
  <si>
    <t>The proforma for submission of quaterly report on reliability indices shall be as follows</t>
  </si>
  <si>
    <t>S.
No.</t>
  </si>
  <si>
    <t>Quarter</t>
  </si>
  <si>
    <t>Ni = Connected Load of ith feeder affected for each interruption</t>
  </si>
  <si>
    <t>Ai = Total number of sustained interruptions (each longer than 5 minutes) on ith feeder for the quarter(Nos)</t>
  </si>
  <si>
    <t>Nt = Total connected load at 11 kV in licensees area of supply 
(1)</t>
  </si>
  <si>
    <t>= ∑ (Ai * Ni) for all 11 kV feeders excluding agriculture feeders 
(2)</t>
  </si>
  <si>
    <t>SAIFI = 
(2) / (1)
(Nos)</t>
  </si>
  <si>
    <t>Q1(2020-21)</t>
  </si>
  <si>
    <t>Q2(2020-21)</t>
  </si>
  <si>
    <t>Q3(2020-21)</t>
  </si>
  <si>
    <t>Q4(2020-21)</t>
  </si>
  <si>
    <t>Bi = Total duration of sustained interruptions (each longer than 5 minutes) on ith feeder for the quarter(Hours)</t>
  </si>
  <si>
    <t>= ∑ (Bi * Ni) for all 11 kV feeders excluding agriculture feeders 
(2)</t>
  </si>
  <si>
    <t>SAIDI = 
(2) / (1)
(Hours)</t>
  </si>
  <si>
    <t>Ci = Total number of momentary interruptions (each less than or equal to  5 minutes) on ith feeder for the quarter(Nos)</t>
  </si>
  <si>
    <t>= ∑ (Ci * Ni) for all 11 kV feeders excluding agriculturefeeders 
(2)</t>
  </si>
  <si>
    <t>MAIFI = 
(2) / (1)
(Nos)</t>
  </si>
  <si>
    <t>REPORT ON RELIABILITY INDICES</t>
  </si>
  <si>
    <t>FY 2020-21</t>
  </si>
  <si>
    <t>ANNEXURE - II ( April-22 to March-23)</t>
  </si>
  <si>
    <t>The proforma for submission of year report on reliability indices shall be as follows</t>
  </si>
  <si>
    <t>FY</t>
  </si>
  <si>
    <t>Ni = Connected Consumers of ith feeder affected for each interruption</t>
  </si>
  <si>
    <t>Nt = Total connected Consumers at 11 kV in licensees area of supply 
(1)</t>
  </si>
  <si>
    <t>2022-23</t>
  </si>
  <si>
    <t>The quarterly information regarding faulty meters shall be submitted by Licensee in the following format:</t>
  </si>
  <si>
    <t>No. of faulty meters at the start of the quarter</t>
  </si>
  <si>
    <t>No. of faulty meters added during the quarter</t>
  </si>
  <si>
    <t>Total No. of faulty meters</t>
  </si>
  <si>
    <t>No. of meters rectified/replaced</t>
  </si>
  <si>
    <t>No. of faulty mteres pending at the end of the quarter</t>
  </si>
  <si>
    <t>Q1&amp;Q2</t>
  </si>
  <si>
    <t>Q3</t>
  </si>
  <si>
    <t>Q4</t>
  </si>
  <si>
    <t>No. of faulty meters pending at the end of the quarter</t>
  </si>
  <si>
    <t>Q1</t>
  </si>
  <si>
    <t>Q2</t>
  </si>
  <si>
    <t>The Yearly information regarding faulty meters shall be submitted by Licensee in the following format:</t>
  </si>
  <si>
    <t>No. of faulty meters at the start of the Year</t>
  </si>
  <si>
    <t>No. of faulty meters added during the Year</t>
  </si>
  <si>
    <t>No. of faulty meters pending at the end of the Year</t>
  </si>
  <si>
    <t>Distribution Transformer failure</t>
  </si>
  <si>
    <t>At least 95% of DTRs to be replaced within prescribed time limits in both Cities and Towns and in Rural areas</t>
  </si>
  <si>
    <t>Service area</t>
  </si>
  <si>
    <t>Overall Standard of Performance</t>
  </si>
  <si>
    <t>No. of complaints</t>
  </si>
  <si>
    <t>Pending at the start of the Year</t>
  </si>
  <si>
    <t>Filed by the consumers in this current Year(FY 2022-23)</t>
  </si>
  <si>
    <t>Total 
C= (A+B)</t>
  </si>
  <si>
    <t>Redressed within the stipulated time for Overall standards (D)</t>
  </si>
  <si>
    <t>Pending at the end of the Year (FY 2022-23)
 (C-D)</t>
  </si>
  <si>
    <t>DTR Failures 2022-23</t>
  </si>
  <si>
    <t>% billing mistakes</t>
  </si>
  <si>
    <t>Not exceeding 0.1%</t>
  </si>
  <si>
    <t>Billing Mistakes 2022-23</t>
  </si>
  <si>
    <t>Pending at the start of the year</t>
  </si>
  <si>
    <t xml:space="preserve">Filed by the consumers in FY 2020-21 </t>
  </si>
  <si>
    <t xml:space="preserve">Redressed within the stipulated time for Overall standards </t>
  </si>
  <si>
    <t xml:space="preserve">Pending at the end of the FY 2020-21 </t>
  </si>
  <si>
    <t>At least 95% of DTRs to be replaced within prescribed time limits in Cities and Towns and in Rural areas</t>
  </si>
  <si>
    <t>Billing Mistakes 2020-21</t>
  </si>
  <si>
    <t>DTR Failures 2020-21</t>
  </si>
  <si>
    <t>Pending at the start of the year (A)</t>
  </si>
  <si>
    <t>Filed by the consumers in FY 2021-22 (B)</t>
  </si>
  <si>
    <t>Pending at the end of the FY 2021-22 (C-D)</t>
  </si>
  <si>
    <t>DTR Failures 2021-22</t>
  </si>
  <si>
    <t>Billing Mistakes 2021-22</t>
  </si>
  <si>
    <t>FAULTY METERS - TSNPDCL( FY 2020-21)</t>
  </si>
  <si>
    <t>FAULTY METERS - TSNPDCL( FY 2021-22)</t>
  </si>
  <si>
    <t>FAULTY METERS - TSNPDCL( FY 2022-23)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</si>
</sst>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0"/>
      <color indexed="8"/>
      <name val="Book Antiqua"/>
      <family val="1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0" borderId="0" xfId="0" applyFont="1"/>
    <xf numFmtId="0" fontId="1" fillId="0" borderId="0" xfId="0" applyFont="1" applyFill="1" applyBorder="1" applyAlignment="1">
      <alignment horizontal="center" vertical="center" wrapText="1"/>
    </xf>
    <xf numFmtId="1" fontId="0" fillId="2" borderId="1" xfId="0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1" fontId="0" fillId="0" borderId="0" xfId="0" applyNumberFormat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23</xdr:row>
      <xdr:rowOff>0</xdr:rowOff>
    </xdr:from>
    <xdr:to>
      <xdr:col>8</xdr:col>
      <xdr:colOff>7620</xdr:colOff>
      <xdr:row>56</xdr:row>
      <xdr:rowOff>30480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" y="6423660"/>
          <a:ext cx="8145780" cy="60655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adhulika\2019-20%20ARR%20FILING\PERFORMANCE%20PARAMETERS\2020-21\ABSTRACT%20faulty%20meters%20for%20FY2020-21%20Apr%20to%20Sept%20Fi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ulty and 50k arrs apr to sep"/>
      <sheetName val="faulty meters"/>
    </sheetNames>
    <sheetDataSet>
      <sheetData sheetId="0"/>
      <sheetData sheetId="1">
        <row r="20">
          <cell r="C20">
            <v>33015</v>
          </cell>
          <cell r="D20">
            <v>3902</v>
          </cell>
          <cell r="E20">
            <v>78862</v>
          </cell>
          <cell r="F20">
            <v>9162</v>
          </cell>
          <cell r="G20">
            <v>73784</v>
          </cell>
          <cell r="H20">
            <v>10709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6"/>
  <sheetViews>
    <sheetView workbookViewId="0">
      <selection activeCell="C7" sqref="C7"/>
    </sheetView>
  </sheetViews>
  <sheetFormatPr defaultRowHeight="14.4" x14ac:dyDescent="0.3"/>
  <cols>
    <col min="3" max="3" width="30.5546875" customWidth="1"/>
  </cols>
  <sheetData>
    <row r="2" spans="2:8" x14ac:dyDescent="0.3">
      <c r="C2" s="28" t="s">
        <v>62</v>
      </c>
    </row>
    <row r="3" spans="2:8" x14ac:dyDescent="0.3">
      <c r="B3" s="29" t="s">
        <v>44</v>
      </c>
      <c r="C3" s="29" t="s">
        <v>45</v>
      </c>
      <c r="D3" s="30" t="s">
        <v>46</v>
      </c>
      <c r="E3" s="30"/>
      <c r="F3" s="30"/>
      <c r="G3" s="30"/>
      <c r="H3" s="30"/>
    </row>
    <row r="4" spans="2:8" ht="96.6" x14ac:dyDescent="0.3">
      <c r="B4" s="29"/>
      <c r="C4" s="29"/>
      <c r="D4" s="14" t="s">
        <v>56</v>
      </c>
      <c r="E4" s="14" t="s">
        <v>57</v>
      </c>
      <c r="F4" s="14" t="s">
        <v>49</v>
      </c>
      <c r="G4" s="14" t="s">
        <v>58</v>
      </c>
      <c r="H4" s="14" t="s">
        <v>59</v>
      </c>
    </row>
    <row r="5" spans="2:8" ht="72" x14ac:dyDescent="0.3">
      <c r="B5" s="22" t="s">
        <v>42</v>
      </c>
      <c r="C5" s="22" t="s">
        <v>60</v>
      </c>
      <c r="D5" s="16">
        <v>0</v>
      </c>
      <c r="E5" s="16">
        <v>16750</v>
      </c>
      <c r="F5" s="24">
        <f t="shared" ref="F5" si="0">D5+E5</f>
        <v>16750</v>
      </c>
      <c r="G5" s="16">
        <v>16750</v>
      </c>
      <c r="H5" s="24">
        <f t="shared" ref="H5" si="1">F5-G5</f>
        <v>0</v>
      </c>
    </row>
    <row r="7" spans="2:8" x14ac:dyDescent="0.3">
      <c r="C7" s="28" t="s">
        <v>66</v>
      </c>
    </row>
    <row r="8" spans="2:8" x14ac:dyDescent="0.3">
      <c r="B8" s="29" t="s">
        <v>44</v>
      </c>
      <c r="C8" s="29" t="s">
        <v>45</v>
      </c>
      <c r="D8" s="30" t="s">
        <v>46</v>
      </c>
      <c r="E8" s="30"/>
      <c r="F8" s="30"/>
      <c r="G8" s="30"/>
      <c r="H8" s="30"/>
    </row>
    <row r="9" spans="2:8" ht="110.4" x14ac:dyDescent="0.3">
      <c r="B9" s="29"/>
      <c r="C9" s="29"/>
      <c r="D9" s="14" t="s">
        <v>63</v>
      </c>
      <c r="E9" s="14" t="s">
        <v>64</v>
      </c>
      <c r="F9" s="14" t="s">
        <v>49</v>
      </c>
      <c r="G9" s="14" t="s">
        <v>50</v>
      </c>
      <c r="H9" s="14" t="s">
        <v>65</v>
      </c>
    </row>
    <row r="10" spans="2:8" ht="72" x14ac:dyDescent="0.3">
      <c r="B10" s="22" t="s">
        <v>42</v>
      </c>
      <c r="C10" s="22" t="s">
        <v>60</v>
      </c>
      <c r="D10" s="16">
        <v>0</v>
      </c>
      <c r="E10" s="16">
        <v>19783</v>
      </c>
      <c r="F10" s="24">
        <v>19783</v>
      </c>
      <c r="G10" s="16">
        <v>19783</v>
      </c>
      <c r="H10" s="24">
        <v>0</v>
      </c>
    </row>
    <row r="11" spans="2:8" x14ac:dyDescent="0.3">
      <c r="B11" s="25"/>
      <c r="C11" s="25"/>
      <c r="D11" s="26"/>
      <c r="E11" s="26"/>
      <c r="F11" s="27"/>
      <c r="G11" s="26"/>
      <c r="H11" s="27"/>
    </row>
    <row r="13" spans="2:8" x14ac:dyDescent="0.3">
      <c r="C13" s="28" t="s">
        <v>52</v>
      </c>
    </row>
    <row r="14" spans="2:8" x14ac:dyDescent="0.3">
      <c r="B14" s="29" t="s">
        <v>44</v>
      </c>
      <c r="C14" s="29" t="s">
        <v>45</v>
      </c>
      <c r="D14" s="30" t="s">
        <v>46</v>
      </c>
      <c r="E14" s="30"/>
      <c r="F14" s="30"/>
      <c r="G14" s="30"/>
      <c r="H14" s="30"/>
    </row>
    <row r="15" spans="2:8" ht="110.4" x14ac:dyDescent="0.3">
      <c r="B15" s="29"/>
      <c r="C15" s="29"/>
      <c r="D15" s="14" t="s">
        <v>47</v>
      </c>
      <c r="E15" s="14" t="s">
        <v>48</v>
      </c>
      <c r="F15" s="14" t="s">
        <v>49</v>
      </c>
      <c r="G15" s="14" t="s">
        <v>50</v>
      </c>
      <c r="H15" s="14" t="s">
        <v>51</v>
      </c>
    </row>
    <row r="16" spans="2:8" ht="93" customHeight="1" x14ac:dyDescent="0.3">
      <c r="B16" s="22" t="s">
        <v>42</v>
      </c>
      <c r="C16" s="22" t="s">
        <v>43</v>
      </c>
      <c r="D16" s="16">
        <v>0</v>
      </c>
      <c r="E16" s="16">
        <v>35783</v>
      </c>
      <c r="F16" s="23">
        <v>35783</v>
      </c>
      <c r="G16" s="16">
        <v>35783</v>
      </c>
      <c r="H16" s="23">
        <v>0</v>
      </c>
    </row>
  </sheetData>
  <mergeCells count="9">
    <mergeCell ref="B14:B15"/>
    <mergeCell ref="C14:C15"/>
    <mergeCell ref="D14:H14"/>
    <mergeCell ref="B3:B4"/>
    <mergeCell ref="C3:C4"/>
    <mergeCell ref="D3:H3"/>
    <mergeCell ref="B8:B9"/>
    <mergeCell ref="C8:C9"/>
    <mergeCell ref="D8:H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J70"/>
  <sheetViews>
    <sheetView tabSelected="1" workbookViewId="0">
      <selection activeCell="E5" sqref="E5"/>
    </sheetView>
  </sheetViews>
  <sheetFormatPr defaultColWidth="9.109375" defaultRowHeight="14.4" x14ac:dyDescent="0.3"/>
  <cols>
    <col min="1" max="1" width="3.5546875" style="1" customWidth="1"/>
    <col min="2" max="2" width="4.88671875" style="3" customWidth="1"/>
    <col min="3" max="3" width="13.109375" style="3" customWidth="1"/>
    <col min="4" max="4" width="19.6640625" style="3" customWidth="1"/>
    <col min="5" max="5" width="29.109375" style="3" customWidth="1"/>
    <col min="6" max="6" width="22.6640625" style="3" customWidth="1"/>
    <col min="7" max="7" width="17.88671875" style="3" customWidth="1"/>
    <col min="8" max="8" width="11.33203125" style="3" bestFit="1" customWidth="1"/>
    <col min="9" max="9" width="10.6640625" style="1" bestFit="1" customWidth="1"/>
    <col min="10" max="16384" width="9.109375" style="1"/>
  </cols>
  <sheetData>
    <row r="1" spans="2:10" ht="18" x14ac:dyDescent="0.3">
      <c r="B1" s="33" t="s">
        <v>18</v>
      </c>
      <c r="C1" s="33"/>
      <c r="D1" s="33"/>
      <c r="E1" s="33"/>
      <c r="F1" s="33"/>
      <c r="G1" s="33"/>
      <c r="H1" s="33"/>
      <c r="J1" s="2"/>
    </row>
    <row r="2" spans="2:10" ht="18" x14ac:dyDescent="0.3">
      <c r="B2" s="10"/>
      <c r="C2" s="10"/>
      <c r="D2" s="10"/>
      <c r="E2" s="10" t="s">
        <v>19</v>
      </c>
      <c r="F2" s="10"/>
      <c r="G2" s="10"/>
      <c r="H2" s="10"/>
      <c r="J2" s="2"/>
    </row>
    <row r="3" spans="2:10" ht="18" x14ac:dyDescent="0.3">
      <c r="B3" s="32" t="s">
        <v>0</v>
      </c>
      <c r="C3" s="32"/>
      <c r="D3" s="32"/>
      <c r="E3" s="32"/>
      <c r="F3" s="32"/>
      <c r="G3" s="32"/>
      <c r="J3" s="2"/>
    </row>
    <row r="5" spans="2:10" ht="75" customHeight="1" x14ac:dyDescent="0.3"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5" t="s">
        <v>6</v>
      </c>
      <c r="H5" s="4" t="s">
        <v>7</v>
      </c>
    </row>
    <row r="6" spans="2:10" x14ac:dyDescent="0.3">
      <c r="B6" s="6">
        <v>1</v>
      </c>
      <c r="C6" s="7" t="s">
        <v>8</v>
      </c>
      <c r="D6" s="6">
        <v>980355</v>
      </c>
      <c r="E6" s="6">
        <v>7653</v>
      </c>
      <c r="F6" s="6">
        <v>980355</v>
      </c>
      <c r="G6" s="6">
        <v>24553745</v>
      </c>
      <c r="H6" s="6">
        <f>ROUND((G6/F6),0)</f>
        <v>25</v>
      </c>
    </row>
    <row r="7" spans="2:10" x14ac:dyDescent="0.3">
      <c r="B7" s="6">
        <v>2</v>
      </c>
      <c r="C7" s="7" t="s">
        <v>9</v>
      </c>
      <c r="D7" s="6">
        <v>991400</v>
      </c>
      <c r="E7" s="6">
        <v>6210</v>
      </c>
      <c r="F7" s="6">
        <v>991400</v>
      </c>
      <c r="G7" s="6">
        <v>20628323</v>
      </c>
      <c r="H7" s="6">
        <f>ROUND((G7/F7),0)</f>
        <v>21</v>
      </c>
    </row>
    <row r="8" spans="2:10" x14ac:dyDescent="0.3">
      <c r="B8" s="6">
        <v>3</v>
      </c>
      <c r="C8" s="7" t="s">
        <v>10</v>
      </c>
      <c r="D8" s="6">
        <v>995328</v>
      </c>
      <c r="E8" s="6">
        <v>4764</v>
      </c>
      <c r="F8" s="6">
        <v>995328</v>
      </c>
      <c r="G8" s="6">
        <v>15534764</v>
      </c>
      <c r="H8" s="6">
        <f>ROUND((G8/F8),0)</f>
        <v>16</v>
      </c>
    </row>
    <row r="9" spans="2:10" x14ac:dyDescent="0.3">
      <c r="B9" s="6">
        <v>4</v>
      </c>
      <c r="C9" s="7" t="s">
        <v>11</v>
      </c>
      <c r="D9" s="6">
        <v>1076300</v>
      </c>
      <c r="E9" s="6">
        <v>12765</v>
      </c>
      <c r="F9" s="6">
        <v>1076300</v>
      </c>
      <c r="G9" s="6">
        <v>46380430</v>
      </c>
      <c r="H9" s="6">
        <v>43</v>
      </c>
    </row>
    <row r="11" spans="2:10" ht="75" customHeight="1" x14ac:dyDescent="0.3">
      <c r="B11" s="4" t="s">
        <v>1</v>
      </c>
      <c r="C11" s="4" t="s">
        <v>2</v>
      </c>
      <c r="D11" s="4" t="s">
        <v>3</v>
      </c>
      <c r="E11" s="4" t="s">
        <v>12</v>
      </c>
      <c r="F11" s="4" t="s">
        <v>5</v>
      </c>
      <c r="G11" s="5" t="s">
        <v>13</v>
      </c>
      <c r="H11" s="4" t="s">
        <v>14</v>
      </c>
    </row>
    <row r="12" spans="2:10" x14ac:dyDescent="0.3">
      <c r="B12" s="6">
        <v>1</v>
      </c>
      <c r="C12" s="7" t="s">
        <v>8</v>
      </c>
      <c r="D12" s="6">
        <v>980355</v>
      </c>
      <c r="E12" s="6">
        <v>6137</v>
      </c>
      <c r="F12" s="6">
        <v>980355</v>
      </c>
      <c r="G12" s="8">
        <v>19340735.233333342</v>
      </c>
      <c r="H12" s="6">
        <f>ROUND((G12/F12),0)</f>
        <v>20</v>
      </c>
    </row>
    <row r="13" spans="2:10" x14ac:dyDescent="0.3">
      <c r="B13" s="6">
        <v>2</v>
      </c>
      <c r="C13" s="7" t="s">
        <v>9</v>
      </c>
      <c r="D13" s="6">
        <v>991400</v>
      </c>
      <c r="E13" s="6">
        <v>5067</v>
      </c>
      <c r="F13" s="6">
        <v>991400</v>
      </c>
      <c r="G13" s="8">
        <v>16860751.766666666</v>
      </c>
      <c r="H13" s="6">
        <f>ROUND((G13/F13),0)</f>
        <v>17</v>
      </c>
    </row>
    <row r="14" spans="2:10" x14ac:dyDescent="0.3">
      <c r="B14" s="6">
        <v>3</v>
      </c>
      <c r="C14" s="7" t="s">
        <v>10</v>
      </c>
      <c r="D14" s="6">
        <v>995328</v>
      </c>
      <c r="E14" s="6">
        <v>3978</v>
      </c>
      <c r="F14" s="6">
        <v>995328</v>
      </c>
      <c r="G14" s="8">
        <v>13102663.666666659</v>
      </c>
      <c r="H14" s="6">
        <f>ROUND((G14/F14),0)</f>
        <v>13</v>
      </c>
    </row>
    <row r="15" spans="2:10" x14ac:dyDescent="0.3">
      <c r="B15" s="6">
        <v>4</v>
      </c>
      <c r="C15" s="7" t="s">
        <v>11</v>
      </c>
      <c r="D15" s="6">
        <v>1076300</v>
      </c>
      <c r="E15" s="6">
        <v>12232</v>
      </c>
      <c r="F15" s="6">
        <v>1076300</v>
      </c>
      <c r="G15" s="8">
        <v>42465914.020000003</v>
      </c>
      <c r="H15" s="6">
        <v>39</v>
      </c>
    </row>
    <row r="17" spans="2:8" ht="75" customHeight="1" x14ac:dyDescent="0.3">
      <c r="B17" s="4" t="s">
        <v>1</v>
      </c>
      <c r="C17" s="4" t="s">
        <v>2</v>
      </c>
      <c r="D17" s="4" t="s">
        <v>3</v>
      </c>
      <c r="E17" s="4" t="s">
        <v>15</v>
      </c>
      <c r="F17" s="4" t="s">
        <v>5</v>
      </c>
      <c r="G17" s="5" t="s">
        <v>16</v>
      </c>
      <c r="H17" s="4" t="s">
        <v>17</v>
      </c>
    </row>
    <row r="18" spans="2:8" x14ac:dyDescent="0.3">
      <c r="B18" s="6">
        <v>1</v>
      </c>
      <c r="C18" s="7" t="s">
        <v>8</v>
      </c>
      <c r="D18" s="9">
        <v>588087</v>
      </c>
      <c r="E18" s="6">
        <v>4389</v>
      </c>
      <c r="F18" s="6">
        <v>588087</v>
      </c>
      <c r="G18" s="6">
        <v>12934615</v>
      </c>
      <c r="H18" s="6">
        <f>ROUND((G18/F18),0)</f>
        <v>22</v>
      </c>
    </row>
    <row r="19" spans="2:8" x14ac:dyDescent="0.3">
      <c r="B19" s="6">
        <v>2</v>
      </c>
      <c r="C19" s="7" t="s">
        <v>9</v>
      </c>
      <c r="D19" s="6">
        <v>559032</v>
      </c>
      <c r="E19" s="6">
        <v>4741</v>
      </c>
      <c r="F19" s="6">
        <v>559032</v>
      </c>
      <c r="G19" s="6">
        <v>13665107</v>
      </c>
      <c r="H19" s="6">
        <f>ROUND((G19/F19),0)</f>
        <v>24</v>
      </c>
    </row>
    <row r="20" spans="2:8" x14ac:dyDescent="0.3">
      <c r="B20" s="6">
        <v>3</v>
      </c>
      <c r="C20" s="7" t="s">
        <v>10</v>
      </c>
      <c r="D20" s="6">
        <v>522022</v>
      </c>
      <c r="E20" s="6">
        <v>3624</v>
      </c>
      <c r="F20" s="6">
        <v>522022</v>
      </c>
      <c r="G20" s="6">
        <v>10481205</v>
      </c>
      <c r="H20" s="6">
        <f>ROUND((G20/F20),0)</f>
        <v>20</v>
      </c>
    </row>
    <row r="21" spans="2:8" x14ac:dyDescent="0.3">
      <c r="B21" s="6">
        <v>4</v>
      </c>
      <c r="C21" s="7" t="s">
        <v>11</v>
      </c>
      <c r="D21" s="6">
        <v>725071</v>
      </c>
      <c r="E21" s="6">
        <v>3697</v>
      </c>
      <c r="F21" s="6">
        <v>725071</v>
      </c>
      <c r="G21" s="6">
        <v>11908648</v>
      </c>
      <c r="H21" s="6">
        <v>16</v>
      </c>
    </row>
    <row r="60" spans="2:8" ht="15.6" x14ac:dyDescent="0.3">
      <c r="B60" s="31" t="s">
        <v>20</v>
      </c>
      <c r="C60" s="31"/>
      <c r="D60" s="31"/>
      <c r="E60" s="31"/>
      <c r="F60" s="31"/>
      <c r="G60" s="31"/>
      <c r="H60" s="31"/>
    </row>
    <row r="61" spans="2:8" x14ac:dyDescent="0.3">
      <c r="B61" s="32" t="s">
        <v>21</v>
      </c>
      <c r="C61" s="32"/>
      <c r="D61" s="32"/>
      <c r="E61" s="32"/>
      <c r="F61" s="32"/>
      <c r="G61" s="32"/>
    </row>
    <row r="63" spans="2:8" ht="72" x14ac:dyDescent="0.3">
      <c r="B63" s="4" t="s">
        <v>1</v>
      </c>
      <c r="C63" s="4" t="s">
        <v>22</v>
      </c>
      <c r="D63" s="4" t="s">
        <v>23</v>
      </c>
      <c r="E63" s="4" t="s">
        <v>4</v>
      </c>
      <c r="F63" s="4" t="s">
        <v>24</v>
      </c>
      <c r="G63" s="5" t="s">
        <v>6</v>
      </c>
      <c r="H63" s="4" t="s">
        <v>7</v>
      </c>
    </row>
    <row r="64" spans="2:8" x14ac:dyDescent="0.3">
      <c r="B64" s="6">
        <v>1</v>
      </c>
      <c r="C64" s="7" t="s">
        <v>25</v>
      </c>
      <c r="D64" s="11">
        <v>6071203</v>
      </c>
      <c r="E64" s="6">
        <v>184323</v>
      </c>
      <c r="F64" s="11">
        <v>6071203</v>
      </c>
      <c r="G64" s="6">
        <v>378655407</v>
      </c>
      <c r="H64" s="8">
        <f>G64/F64</f>
        <v>62.369090112783248</v>
      </c>
    </row>
    <row r="66" spans="2:8" ht="72" x14ac:dyDescent="0.3">
      <c r="B66" s="4" t="s">
        <v>1</v>
      </c>
      <c r="C66" s="4" t="s">
        <v>22</v>
      </c>
      <c r="D66" s="4" t="s">
        <v>23</v>
      </c>
      <c r="E66" s="4" t="s">
        <v>12</v>
      </c>
      <c r="F66" s="4" t="s">
        <v>24</v>
      </c>
      <c r="G66" s="5" t="s">
        <v>13</v>
      </c>
      <c r="H66" s="4" t="s">
        <v>14</v>
      </c>
    </row>
    <row r="67" spans="2:8" x14ac:dyDescent="0.3">
      <c r="B67" s="6">
        <v>1</v>
      </c>
      <c r="C67" s="7" t="s">
        <v>25</v>
      </c>
      <c r="D67" s="12">
        <v>6071203</v>
      </c>
      <c r="E67" s="13">
        <f>6340590249/3600</f>
        <v>1761275.0691666666</v>
      </c>
      <c r="F67" s="12">
        <v>6071203</v>
      </c>
      <c r="G67" s="8">
        <f>4713067643968/3600</f>
        <v>1309185456.6577778</v>
      </c>
      <c r="H67" s="13">
        <f>G67/F67</f>
        <v>215.63855740909631</v>
      </c>
    </row>
    <row r="69" spans="2:8" ht="72" x14ac:dyDescent="0.3">
      <c r="B69" s="4" t="s">
        <v>1</v>
      </c>
      <c r="C69" s="4" t="s">
        <v>22</v>
      </c>
      <c r="D69" s="4" t="s">
        <v>23</v>
      </c>
      <c r="E69" s="4" t="s">
        <v>15</v>
      </c>
      <c r="F69" s="4" t="s">
        <v>24</v>
      </c>
      <c r="G69" s="5" t="s">
        <v>16</v>
      </c>
      <c r="H69" s="4" t="s">
        <v>17</v>
      </c>
    </row>
    <row r="70" spans="2:8" x14ac:dyDescent="0.3">
      <c r="B70" s="6">
        <v>1</v>
      </c>
      <c r="C70" s="7" t="s">
        <v>25</v>
      </c>
      <c r="D70" s="11">
        <v>6071203</v>
      </c>
      <c r="E70" s="6">
        <v>184323</v>
      </c>
      <c r="F70" s="11">
        <v>6071203</v>
      </c>
      <c r="G70" s="6">
        <v>378655407</v>
      </c>
      <c r="H70" s="8">
        <f>G70/F70</f>
        <v>62.369090112783248</v>
      </c>
    </row>
  </sheetData>
  <mergeCells count="4">
    <mergeCell ref="B60:H60"/>
    <mergeCell ref="B61:G61"/>
    <mergeCell ref="B1:H1"/>
    <mergeCell ref="B3:G3"/>
  </mergeCells>
  <pageMargins left="0.7" right="0.7" top="0.5" bottom="0.5" header="0.3" footer="0.3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8"/>
  <sheetViews>
    <sheetView workbookViewId="0">
      <selection activeCell="C14" sqref="C14"/>
    </sheetView>
  </sheetViews>
  <sheetFormatPr defaultRowHeight="14.4" x14ac:dyDescent="0.3"/>
  <cols>
    <col min="2" max="2" width="13.88671875" customWidth="1"/>
    <col min="3" max="3" width="25.88671875" customWidth="1"/>
    <col min="5" max="5" width="17.6640625" customWidth="1"/>
    <col min="7" max="7" width="15.33203125" customWidth="1"/>
    <col min="8" max="8" width="19.6640625" customWidth="1"/>
  </cols>
  <sheetData>
    <row r="2" spans="2:8" x14ac:dyDescent="0.3">
      <c r="C2" s="28" t="s">
        <v>61</v>
      </c>
    </row>
    <row r="3" spans="2:8" x14ac:dyDescent="0.3">
      <c r="B3" s="29" t="s">
        <v>44</v>
      </c>
      <c r="C3" s="29" t="s">
        <v>45</v>
      </c>
      <c r="D3" s="30" t="s">
        <v>46</v>
      </c>
      <c r="E3" s="30"/>
      <c r="F3" s="30"/>
      <c r="G3" s="30"/>
      <c r="H3" s="30"/>
    </row>
    <row r="4" spans="2:8" ht="55.2" x14ac:dyDescent="0.3">
      <c r="B4" s="29"/>
      <c r="C4" s="29"/>
      <c r="D4" s="14" t="s">
        <v>56</v>
      </c>
      <c r="E4" s="14" t="s">
        <v>57</v>
      </c>
      <c r="F4" s="14" t="s">
        <v>49</v>
      </c>
      <c r="G4" s="14" t="s">
        <v>58</v>
      </c>
      <c r="H4" s="14" t="s">
        <v>59</v>
      </c>
    </row>
    <row r="5" spans="2:8" ht="71.25" customHeight="1" x14ac:dyDescent="0.3">
      <c r="B5" s="22" t="s">
        <v>53</v>
      </c>
      <c r="C5" s="22" t="s">
        <v>54</v>
      </c>
      <c r="D5" s="16">
        <v>0</v>
      </c>
      <c r="E5" s="16">
        <v>2540</v>
      </c>
      <c r="F5" s="24">
        <f t="shared" ref="F5" si="0">D5+E5</f>
        <v>2540</v>
      </c>
      <c r="G5" s="16">
        <v>2540</v>
      </c>
      <c r="H5" s="24">
        <f t="shared" ref="H5" si="1">F5-G5</f>
        <v>0</v>
      </c>
    </row>
    <row r="8" spans="2:8" x14ac:dyDescent="0.3">
      <c r="C8" s="28" t="s">
        <v>67</v>
      </c>
    </row>
    <row r="9" spans="2:8" ht="15" customHeight="1" x14ac:dyDescent="0.3">
      <c r="B9" s="29" t="s">
        <v>44</v>
      </c>
      <c r="C9" s="29" t="s">
        <v>45</v>
      </c>
      <c r="D9" s="30" t="s">
        <v>46</v>
      </c>
      <c r="E9" s="30"/>
      <c r="F9" s="30"/>
      <c r="G9" s="30"/>
      <c r="H9" s="30"/>
    </row>
    <row r="10" spans="2:8" ht="69" x14ac:dyDescent="0.3">
      <c r="B10" s="29"/>
      <c r="C10" s="29"/>
      <c r="D10" s="14" t="s">
        <v>63</v>
      </c>
      <c r="E10" s="14" t="s">
        <v>64</v>
      </c>
      <c r="F10" s="14" t="s">
        <v>49</v>
      </c>
      <c r="G10" s="14" t="s">
        <v>50</v>
      </c>
      <c r="H10" s="14" t="s">
        <v>65</v>
      </c>
    </row>
    <row r="11" spans="2:8" ht="28.8" x14ac:dyDescent="0.3">
      <c r="B11" s="22" t="s">
        <v>53</v>
      </c>
      <c r="C11" s="22" t="s">
        <v>54</v>
      </c>
      <c r="D11" s="16">
        <v>0</v>
      </c>
      <c r="E11" s="16">
        <v>617</v>
      </c>
      <c r="F11" s="24">
        <v>617</v>
      </c>
      <c r="G11" s="16">
        <v>617</v>
      </c>
      <c r="H11" s="24">
        <v>0</v>
      </c>
    </row>
    <row r="14" spans="2:8" ht="19.5" customHeight="1" x14ac:dyDescent="0.3">
      <c r="C14" s="28" t="s">
        <v>55</v>
      </c>
    </row>
    <row r="16" spans="2:8" x14ac:dyDescent="0.3">
      <c r="B16" s="29" t="s">
        <v>44</v>
      </c>
      <c r="C16" s="29" t="s">
        <v>45</v>
      </c>
      <c r="D16" s="30" t="s">
        <v>46</v>
      </c>
      <c r="E16" s="30"/>
      <c r="F16" s="30"/>
      <c r="G16" s="30"/>
      <c r="H16" s="30"/>
    </row>
    <row r="17" spans="2:8" ht="69" customHeight="1" x14ac:dyDescent="0.3">
      <c r="B17" s="29"/>
      <c r="C17" s="29"/>
      <c r="D17" s="14" t="s">
        <v>47</v>
      </c>
      <c r="E17" s="14" t="s">
        <v>48</v>
      </c>
      <c r="F17" s="14" t="s">
        <v>49</v>
      </c>
      <c r="G17" s="14" t="s">
        <v>50</v>
      </c>
      <c r="H17" s="14" t="s">
        <v>51</v>
      </c>
    </row>
    <row r="18" spans="2:8" ht="28.8" x14ac:dyDescent="0.3">
      <c r="B18" s="22" t="s">
        <v>53</v>
      </c>
      <c r="C18" s="22" t="s">
        <v>54</v>
      </c>
      <c r="D18" s="16">
        <v>0</v>
      </c>
      <c r="E18" s="16">
        <v>1212</v>
      </c>
      <c r="F18" s="23">
        <v>1212</v>
      </c>
      <c r="G18" s="16">
        <v>1212</v>
      </c>
      <c r="H18" s="23">
        <f t="shared" ref="H18" si="2">F18-G18</f>
        <v>0</v>
      </c>
    </row>
  </sheetData>
  <mergeCells count="9">
    <mergeCell ref="B16:B17"/>
    <mergeCell ref="C16:C17"/>
    <mergeCell ref="D16:H16"/>
    <mergeCell ref="B3:B4"/>
    <mergeCell ref="C3:C4"/>
    <mergeCell ref="D3:H3"/>
    <mergeCell ref="B9:B10"/>
    <mergeCell ref="C9:C10"/>
    <mergeCell ref="D9:H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8"/>
  <sheetViews>
    <sheetView topLeftCell="A4" workbookViewId="0">
      <selection activeCell="G29" sqref="G29"/>
    </sheetView>
  </sheetViews>
  <sheetFormatPr defaultRowHeight="14.4" x14ac:dyDescent="0.3"/>
  <cols>
    <col min="2" max="8" width="22.33203125" customWidth="1"/>
  </cols>
  <sheetData>
    <row r="2" spans="2:7" x14ac:dyDescent="0.3">
      <c r="B2" s="32" t="s">
        <v>68</v>
      </c>
      <c r="C2" s="32"/>
      <c r="D2" s="32"/>
      <c r="E2" s="32"/>
      <c r="F2" s="32"/>
      <c r="G2" s="32"/>
    </row>
    <row r="4" spans="2:7" x14ac:dyDescent="0.3">
      <c r="B4" t="s">
        <v>26</v>
      </c>
    </row>
    <row r="6" spans="2:7" ht="41.4" x14ac:dyDescent="0.3">
      <c r="B6" s="14" t="s">
        <v>27</v>
      </c>
      <c r="C6" s="14" t="s">
        <v>28</v>
      </c>
      <c r="D6" s="14" t="s">
        <v>29</v>
      </c>
      <c r="E6" s="14" t="s">
        <v>30</v>
      </c>
      <c r="F6" s="14" t="s">
        <v>31</v>
      </c>
      <c r="G6" s="15" t="s">
        <v>2</v>
      </c>
    </row>
    <row r="7" spans="2:7" x14ac:dyDescent="0.3">
      <c r="B7" s="16">
        <f>'[1]faulty meters'!$C$20+'[1]faulty meters'!$D$20</f>
        <v>36917</v>
      </c>
      <c r="C7" s="16">
        <f>'[1]faulty meters'!$E$20+'[1]faulty meters'!$F$20</f>
        <v>88024</v>
      </c>
      <c r="D7" s="16">
        <f>SUM(B7,C7)</f>
        <v>124941</v>
      </c>
      <c r="E7" s="16">
        <f>'[1]faulty meters'!$G$20+'[1]faulty meters'!$H$20</f>
        <v>84493</v>
      </c>
      <c r="F7" s="16">
        <f>D7-E7</f>
        <v>40448</v>
      </c>
      <c r="G7" s="17" t="s">
        <v>32</v>
      </c>
    </row>
    <row r="8" spans="2:7" x14ac:dyDescent="0.3">
      <c r="B8" s="16">
        <f>F7</f>
        <v>40448</v>
      </c>
      <c r="C8" s="16">
        <f>67305+4815</f>
        <v>72120</v>
      </c>
      <c r="D8" s="16">
        <f>SUM(B8,C8)</f>
        <v>112568</v>
      </c>
      <c r="E8" s="16">
        <f>68529+5464</f>
        <v>73993</v>
      </c>
      <c r="F8" s="16">
        <f>D8-E8</f>
        <v>38575</v>
      </c>
      <c r="G8" s="17" t="s">
        <v>33</v>
      </c>
    </row>
    <row r="9" spans="2:7" x14ac:dyDescent="0.3">
      <c r="B9" s="16">
        <f>F8</f>
        <v>38575</v>
      </c>
      <c r="C9" s="16">
        <f>37378+2635</f>
        <v>40013</v>
      </c>
      <c r="D9" s="16">
        <f>SUM(B9,C9)</f>
        <v>78588</v>
      </c>
      <c r="E9" s="16">
        <f>50855+2865</f>
        <v>53720</v>
      </c>
      <c r="F9" s="16">
        <f>D9-E9</f>
        <v>24868</v>
      </c>
      <c r="G9" s="17" t="s">
        <v>34</v>
      </c>
    </row>
    <row r="12" spans="2:7" x14ac:dyDescent="0.3">
      <c r="B12" s="32" t="s">
        <v>69</v>
      </c>
      <c r="C12" s="32"/>
      <c r="D12" s="32"/>
      <c r="E12" s="32"/>
      <c r="F12" s="32"/>
      <c r="G12" s="32"/>
    </row>
    <row r="14" spans="2:7" x14ac:dyDescent="0.3">
      <c r="B14" t="s">
        <v>26</v>
      </c>
    </row>
    <row r="16" spans="2:7" ht="41.4" x14ac:dyDescent="0.3">
      <c r="B16" s="14" t="s">
        <v>27</v>
      </c>
      <c r="C16" s="14" t="s">
        <v>28</v>
      </c>
      <c r="D16" s="14" t="s">
        <v>29</v>
      </c>
      <c r="E16" s="14" t="s">
        <v>30</v>
      </c>
      <c r="F16" s="14" t="s">
        <v>35</v>
      </c>
      <c r="G16" s="15" t="s">
        <v>2</v>
      </c>
    </row>
    <row r="17" spans="2:7" x14ac:dyDescent="0.3">
      <c r="B17" s="16">
        <f>23392+1476</f>
        <v>24868</v>
      </c>
      <c r="C17" s="16">
        <f>38416+2622</f>
        <v>41038</v>
      </c>
      <c r="D17" s="16">
        <f>SUM(B17,C17)</f>
        <v>65906</v>
      </c>
      <c r="E17" s="16">
        <f>36721+2503</f>
        <v>39224</v>
      </c>
      <c r="F17" s="16">
        <f>D17-E17</f>
        <v>26682</v>
      </c>
      <c r="G17" s="17" t="s">
        <v>36</v>
      </c>
    </row>
    <row r="18" spans="2:7" x14ac:dyDescent="0.3">
      <c r="B18" s="16">
        <f>F17</f>
        <v>26682</v>
      </c>
      <c r="C18" s="16">
        <v>48916</v>
      </c>
      <c r="D18" s="16">
        <f>SUM(B18,C18)</f>
        <v>75598</v>
      </c>
      <c r="E18" s="16">
        <v>47503</v>
      </c>
      <c r="F18" s="16">
        <f>D18-E18</f>
        <v>28095</v>
      </c>
      <c r="G18" s="17" t="s">
        <v>37</v>
      </c>
    </row>
    <row r="19" spans="2:7" x14ac:dyDescent="0.3">
      <c r="B19" s="16">
        <f>F18</f>
        <v>28095</v>
      </c>
      <c r="C19" s="16">
        <v>56757</v>
      </c>
      <c r="D19" s="16">
        <f>SUM(B19,C19)</f>
        <v>84852</v>
      </c>
      <c r="E19" s="16">
        <v>59238</v>
      </c>
      <c r="F19" s="16">
        <f>D19-E19</f>
        <v>25614</v>
      </c>
      <c r="G19" s="17" t="s">
        <v>33</v>
      </c>
    </row>
    <row r="20" spans="2:7" x14ac:dyDescent="0.3">
      <c r="B20" s="16">
        <f>F19</f>
        <v>25614</v>
      </c>
      <c r="C20" s="16">
        <v>29889</v>
      </c>
      <c r="D20" s="16">
        <f>SUM(B20,C20)</f>
        <v>55503</v>
      </c>
      <c r="E20" s="16">
        <v>36847</v>
      </c>
      <c r="F20" s="16">
        <f>D20-E20</f>
        <v>18656</v>
      </c>
      <c r="G20" s="17" t="s">
        <v>34</v>
      </c>
    </row>
    <row r="23" spans="2:7" x14ac:dyDescent="0.3">
      <c r="B23" s="32" t="s">
        <v>70</v>
      </c>
      <c r="C23" s="32"/>
      <c r="D23" s="32"/>
      <c r="E23" s="32"/>
      <c r="F23" s="32"/>
      <c r="G23" s="32"/>
    </row>
    <row r="25" spans="2:7" ht="15.6" x14ac:dyDescent="0.3">
      <c r="B25" s="18" t="s">
        <v>38</v>
      </c>
    </row>
    <row r="27" spans="2:7" ht="43.2" x14ac:dyDescent="0.3">
      <c r="B27" s="4" t="s">
        <v>39</v>
      </c>
      <c r="C27" s="4" t="s">
        <v>40</v>
      </c>
      <c r="D27" s="4" t="s">
        <v>29</v>
      </c>
      <c r="E27" s="4" t="s">
        <v>30</v>
      </c>
      <c r="F27" s="4" t="s">
        <v>41</v>
      </c>
      <c r="G27" s="19"/>
    </row>
    <row r="28" spans="2:7" x14ac:dyDescent="0.3">
      <c r="B28" s="20">
        <v>18656</v>
      </c>
      <c r="C28" s="20">
        <v>166067</v>
      </c>
      <c r="D28" s="20">
        <f>SUM(B28,C28)</f>
        <v>184723</v>
      </c>
      <c r="E28" s="20">
        <v>168481</v>
      </c>
      <c r="F28" s="20">
        <f>D28-E28</f>
        <v>16242</v>
      </c>
      <c r="G28" s="21"/>
    </row>
  </sheetData>
  <mergeCells count="3">
    <mergeCell ref="B2:G2"/>
    <mergeCell ref="B12:G12"/>
    <mergeCell ref="B23:G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DTR Failures</vt:lpstr>
      <vt:lpstr>SAIDI&amp;SAFI</vt:lpstr>
      <vt:lpstr>Billing Mistakes</vt:lpstr>
      <vt:lpstr>Faulty Meters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2023-10-12T14:50:43Z</dcterms:modified>
</cp:coreProperties>
</file>